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tytułowa" sheetId="1" r:id="rId1"/>
    <sheet name="modernizacja ogrzewania" sheetId="2" r:id="rId2"/>
    <sheet name="pompy ciepła" sheetId="3" r:id="rId3"/>
    <sheet name="pompy_ciepła_tabela_danych" sheetId="4" r:id="rId4"/>
    <sheet name="kolektory słoneczne" sheetId="5" r:id="rId5"/>
    <sheet name="fotowoltaika" sheetId="6" r:id="rId6"/>
    <sheet name="turbiny wiatrowe i wodne" sheetId="7" r:id="rId7"/>
    <sheet name="lampy" sheetId="8" r:id="rId8"/>
    <sheet name="oświetlenie" sheetId="9" r:id="rId9"/>
    <sheet name="termomodernizacja" sheetId="10" r:id="rId10"/>
    <sheet name="modernizacja msc" sheetId="11" r:id="rId11"/>
    <sheet name="magazyny energii" sheetId="12" r:id="rId12"/>
    <sheet name="niestandardowe" sheetId="13" r:id="rId13"/>
  </sheets>
  <definedNames>
    <definedName name="_GoBack" localSheetId="8">'oświetlenie'!$C$27</definedName>
    <definedName name="_xlfn.IFERROR" hidden="1">#NAME?</definedName>
    <definedName name="_xlnm.Print_Area" localSheetId="5">'fotowoltaika'!$A$1:$G$37</definedName>
    <definedName name="_xlnm.Print_Area" localSheetId="4">'kolektory słoneczne'!$A$1:$F$49</definedName>
    <definedName name="_xlnm.Print_Area" localSheetId="7">'lampy'!$A$1:$F$35</definedName>
    <definedName name="_xlnm.Print_Area" localSheetId="11">'magazyny energii'!$A$1:$G$25</definedName>
    <definedName name="_xlnm.Print_Area" localSheetId="10">'modernizacja msc'!$A$1:$G$29</definedName>
    <definedName name="_xlnm.Print_Area" localSheetId="1">'modernizacja ogrzewania'!$A$1:$I$47</definedName>
    <definedName name="_xlnm.Print_Area" localSheetId="12">'niestandardowe'!$A$1:$I$23</definedName>
    <definedName name="_xlnm.Print_Area" localSheetId="8">'oświetlenie'!$A$1:$I$40</definedName>
    <definedName name="_xlnm.Print_Area" localSheetId="2">'pompy ciepła'!$A$1:$G$52</definedName>
    <definedName name="_xlnm.Print_Area" localSheetId="3">'pompy_ciepła_tabela_danych'!$A$1:$D$31</definedName>
    <definedName name="_xlnm.Print_Area" localSheetId="9">'termomodernizacja'!$A$1:$I$38</definedName>
    <definedName name="_xlnm.Print_Area" localSheetId="6">'turbiny wiatrowe i wodne'!$A$1:$G$34</definedName>
    <definedName name="_xlnm.Print_Area" localSheetId="0">'tytułowa'!$A$1:$D$22</definedName>
  </definedNames>
  <calcPr fullCalcOnLoad="1"/>
</workbook>
</file>

<file path=xl/sharedStrings.xml><?xml version="1.0" encoding="utf-8"?>
<sst xmlns="http://schemas.openxmlformats.org/spreadsheetml/2006/main" count="436" uniqueCount="240">
  <si>
    <t>Tytuł zadania:</t>
  </si>
  <si>
    <t>Lp.</t>
  </si>
  <si>
    <t>…</t>
  </si>
  <si>
    <t>SUMA</t>
  </si>
  <si>
    <t>Szare pola wypełniają się automatycznie</t>
  </si>
  <si>
    <t xml:space="preserve">
</t>
  </si>
  <si>
    <t xml:space="preserve">Rodzaj źródeł światła </t>
  </si>
  <si>
    <t>Przed modernizacją</t>
  </si>
  <si>
    <t>Po modernizacji</t>
  </si>
  <si>
    <t>Adres obiektu</t>
  </si>
  <si>
    <t>PRZED MODERNIZACJĄ</t>
  </si>
  <si>
    <t>PO MODERNIZACJI</t>
  </si>
  <si>
    <t>pyły ogólne</t>
  </si>
  <si>
    <t>CO</t>
  </si>
  <si>
    <t>Emisja równoważna</t>
  </si>
  <si>
    <t xml:space="preserve">Opał </t>
  </si>
  <si>
    <t>Rodzaj</t>
  </si>
  <si>
    <t xml:space="preserve">węgiel </t>
  </si>
  <si>
    <t xml:space="preserve">koks </t>
  </si>
  <si>
    <t>olej opałowy</t>
  </si>
  <si>
    <t>Koszt kwalifikowany [zł]</t>
  </si>
  <si>
    <t>msc</t>
  </si>
  <si>
    <t>POMPY CIEPŁA</t>
  </si>
  <si>
    <t>MODERNIZACJA OGRZEWANIA</t>
  </si>
  <si>
    <t>węgiel 
Mg/rok</t>
  </si>
  <si>
    <t>koks 
Mg/rok</t>
  </si>
  <si>
    <t>olej opałowy
Mg/rok</t>
  </si>
  <si>
    <t>EMISJA ZANIESZYSZCZEŃ (Mg/rok)</t>
  </si>
  <si>
    <t xml:space="preserve">CO [Mg/rok] </t>
  </si>
  <si>
    <t>olej                Mg/rok</t>
  </si>
  <si>
    <t>węgiel            Mg/rok</t>
  </si>
  <si>
    <t>TURBINY WIATROWE / ELEKTROWNIE WODNE</t>
  </si>
  <si>
    <t>TERMOMODERNIZACJA</t>
  </si>
  <si>
    <t>Moc sumaryczna [kW]</t>
  </si>
  <si>
    <t>Rodzaj opału</t>
  </si>
  <si>
    <t>koks</t>
  </si>
  <si>
    <t>KOLEKTORY SŁONECZNE</t>
  </si>
  <si>
    <t>W razie potrzeby wstawić wiersze (…)</t>
  </si>
  <si>
    <t xml:space="preserve">MODERNIZACJA OŚWIETLENIA                                                                                           </t>
  </si>
  <si>
    <t>1)</t>
  </si>
  <si>
    <t>2)</t>
  </si>
  <si>
    <t>3)</t>
  </si>
  <si>
    <t>4)</t>
  </si>
  <si>
    <t>5)</t>
  </si>
  <si>
    <t>6)</t>
  </si>
  <si>
    <t>7)</t>
  </si>
  <si>
    <t>8)</t>
  </si>
  <si>
    <t>Rodzaj emisji dla energii elektrycznej</t>
  </si>
  <si>
    <t>9)</t>
  </si>
  <si>
    <t>Podać metodologię wyliczenia efektu ekologicznego:</t>
  </si>
  <si>
    <t>-</t>
  </si>
  <si>
    <t>gaz GZ-50</t>
  </si>
  <si>
    <r>
      <t>CO</t>
    </r>
    <r>
      <rPr>
        <vertAlign val="subscript"/>
        <sz val="10"/>
        <rFont val="Times New Roman"/>
        <family val="1"/>
      </rPr>
      <t>2</t>
    </r>
  </si>
  <si>
    <r>
      <t>SO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/SO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</si>
  <si>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/NO</t>
    </r>
    <r>
      <rPr>
        <vertAlign val="subscript"/>
        <sz val="10"/>
        <rFont val="Times New Roman"/>
        <family val="1"/>
      </rPr>
      <t>2</t>
    </r>
  </si>
  <si>
    <r>
      <t>wskaźniki emisji CO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kg/GJ</t>
    </r>
  </si>
  <si>
    <t>NIESTANDARDOWE</t>
  </si>
  <si>
    <t>msc          GJ/rok</t>
  </si>
  <si>
    <t>EMISJA ZANIECZYSZCZEŃ (Mg/rok)</t>
  </si>
  <si>
    <r>
      <t>Tab. 1.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Wartości domyślne H </t>
    </r>
    <r>
      <rPr>
        <vertAlign val="subscript"/>
        <sz val="10"/>
        <color indexed="8"/>
        <rFont val="Times New Roman"/>
        <family val="1"/>
      </rPr>
      <t>HP</t>
    </r>
    <r>
      <rPr>
        <sz val="10"/>
        <color indexed="8"/>
        <rFont val="Times New Roman"/>
        <family val="1"/>
      </rPr>
      <t xml:space="preserve"> i SPF (SCOP </t>
    </r>
    <r>
      <rPr>
        <vertAlign val="subscript"/>
        <sz val="10"/>
        <color indexed="8"/>
        <rFont val="Times New Roman"/>
        <family val="1"/>
      </rPr>
      <t>net</t>
    </r>
    <r>
      <rPr>
        <sz val="10"/>
        <color indexed="8"/>
        <rFont val="Times New Roman"/>
        <family val="1"/>
      </rPr>
      <t>) dla pomp ciepła zasilanych energią elektryczną - np.sprężarkowa pompa ciepła</t>
    </r>
  </si>
  <si>
    <t xml:space="preserve"> </t>
  </si>
  <si>
    <t xml:space="preserve">Rodzaj źródła odnawialnej energii dla pompy ciepła </t>
  </si>
  <si>
    <t xml:space="preserve">Dolne źródło/czynnik górnego źródła </t>
  </si>
  <si>
    <t xml:space="preserve">Klimat chłodny (obowiązujący w całej Polsce) </t>
  </si>
  <si>
    <r>
      <t>H</t>
    </r>
    <r>
      <rPr>
        <b/>
        <sz val="6.5"/>
        <color indexed="8"/>
        <rFont val="Times New Roman"/>
        <family val="1"/>
      </rPr>
      <t xml:space="preserve">HP  </t>
    </r>
  </si>
  <si>
    <t xml:space="preserve">SPF </t>
  </si>
  <si>
    <t xml:space="preserve">(h/rok) </t>
  </si>
  <si>
    <r>
      <t>(SCOP</t>
    </r>
    <r>
      <rPr>
        <b/>
        <vertAlign val="subscript"/>
        <sz val="10"/>
        <color indexed="8"/>
        <rFont val="Times New Roman"/>
        <family val="1"/>
      </rPr>
      <t>net</t>
    </r>
    <r>
      <rPr>
        <b/>
        <sz val="10"/>
        <color indexed="8"/>
        <rFont val="Times New Roman"/>
        <family val="1"/>
      </rPr>
      <t xml:space="preserve">) </t>
    </r>
  </si>
  <si>
    <t xml:space="preserve">Energia aerotermalna </t>
  </si>
  <si>
    <t xml:space="preserve">Powietrze/powietrze </t>
  </si>
  <si>
    <t xml:space="preserve">Powietrze/woda </t>
  </si>
  <si>
    <t xml:space="preserve">Powietrze/powietrze (rewersyjna) </t>
  </si>
  <si>
    <t xml:space="preserve">Powietrze/woda (rewersyjna) </t>
  </si>
  <si>
    <t xml:space="preserve">Powietrze wywiewane/powietrze </t>
  </si>
  <si>
    <t xml:space="preserve">Powietrze wywiewane/woda </t>
  </si>
  <si>
    <t xml:space="preserve">Energia geotermalna </t>
  </si>
  <si>
    <t xml:space="preserve">Grunt/powietrze </t>
  </si>
  <si>
    <t xml:space="preserve">Grunt/woda </t>
  </si>
  <si>
    <t xml:space="preserve">Energia hydrotermalna </t>
  </si>
  <si>
    <t xml:space="preserve">Woda/powietrze </t>
  </si>
  <si>
    <t xml:space="preserve">Woda/woda </t>
  </si>
  <si>
    <r>
      <t>Tab. 2. Wartości domyślne H</t>
    </r>
    <r>
      <rPr>
        <vertAlign val="subscript"/>
        <sz val="10"/>
        <color indexed="8"/>
        <rFont val="Times New Roman"/>
        <family val="1"/>
      </rPr>
      <t>HP</t>
    </r>
    <r>
      <rPr>
        <sz val="10"/>
        <color indexed="8"/>
        <rFont val="Times New Roman"/>
        <family val="1"/>
      </rPr>
      <t xml:space="preserve"> i SPF (SPER</t>
    </r>
    <r>
      <rPr>
        <vertAlign val="subscript"/>
        <sz val="10"/>
        <color indexed="8"/>
        <rFont val="Times New Roman"/>
        <family val="1"/>
      </rPr>
      <t>net</t>
    </r>
    <r>
      <rPr>
        <sz val="10"/>
        <color indexed="8"/>
        <rFont val="Times New Roman"/>
        <family val="1"/>
      </rPr>
      <t>) dla pomp ciepła zasilanych energią cieplną np. gazowa pompa ciepła</t>
    </r>
  </si>
  <si>
    <t xml:space="preserve">Dolne  źródło/czynnik  górnego </t>
  </si>
  <si>
    <t>współczynniki</t>
  </si>
  <si>
    <r>
      <t>(SPER</t>
    </r>
    <r>
      <rPr>
        <b/>
        <vertAlign val="subscript"/>
        <sz val="10"/>
        <color indexed="8"/>
        <rFont val="Times New Roman"/>
        <family val="1"/>
      </rPr>
      <t>NET</t>
    </r>
    <r>
      <rPr>
        <b/>
        <sz val="10"/>
        <color indexed="8"/>
        <rFont val="Times New Roman"/>
        <family val="1"/>
      </rPr>
      <t xml:space="preserve">) </t>
    </r>
  </si>
  <si>
    <t xml:space="preserve">Powietrze wywiewane/ powietrze </t>
  </si>
  <si>
    <r>
      <t>wartości opałowe MJ/kg lub MJ/m</t>
    </r>
    <r>
      <rPr>
        <vertAlign val="superscript"/>
        <sz val="10"/>
        <rFont val="Times New Roman"/>
        <family val="1"/>
      </rPr>
      <t>3</t>
    </r>
  </si>
  <si>
    <t>Liczba budynków objętych termomodernizacją</t>
  </si>
  <si>
    <t>biomasa
Mg/rok</t>
  </si>
  <si>
    <t>Efekty rzeczowe i ekologiczne - podać wartości mierzalne oraz główne efekty rzeczowe oraz ekologiczne:</t>
  </si>
  <si>
    <t>Efekt ekologiczny:</t>
  </si>
  <si>
    <t>Efekt rzeczowy:</t>
  </si>
  <si>
    <t>Informacje dodatkowe:</t>
  </si>
  <si>
    <t>Efekty ekologiczne:</t>
  </si>
  <si>
    <t>Liczba zamontowanych instalacji  [szt.]</t>
  </si>
  <si>
    <t>data</t>
  </si>
  <si>
    <t>Liczba instalacji  [szt.]</t>
  </si>
  <si>
    <t>Liczba montowanych instalacji [szt.]</t>
  </si>
  <si>
    <t>Zmniejszenie emisji Mg/rok</t>
  </si>
  <si>
    <r>
      <t>Wskaźniki emisji</t>
    </r>
    <r>
      <rPr>
        <sz val="10"/>
        <color indexed="8"/>
        <rFont val="Times New Roman"/>
        <family val="1"/>
      </rPr>
      <t xml:space="preserve"> kg/MWh</t>
    </r>
  </si>
  <si>
    <t>Emisja  pompy ciepła</t>
  </si>
  <si>
    <t xml:space="preserve">Modernizacja       </t>
  </si>
  <si>
    <t>Po modernizacji / pierwsze źródło ciepła</t>
  </si>
  <si>
    <r>
      <t>gaz  GZ-50
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/rok</t>
    </r>
  </si>
  <si>
    <t>* Wartość w GJ podać dla podłączenia do miejskiej sieci ciepłowniczej
** Tabela zawiera dane dla emisji CO2 zalecane do stosowania w 2022 r. przez Krajowy Ośrodek Bilansowania i Zarządzania Emisjami (KOBiZE) i zawarte w dokumencie pod nazwą: „Wartości opałowe (WO) i wskaźniki emisji CO2 (WE)
Szacunkowe wartości emisji w zależności od rodzaju spalanego opału dla instalacji grzewczych nie wymagających decyzji o dopuszczalnej emisji zanieczyszczeń</t>
  </si>
  <si>
    <r>
      <t>gaz                   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/rok</t>
    </r>
  </si>
  <si>
    <t>Liczba sztuk paneli [szt.]</t>
  </si>
  <si>
    <t>Rodzaj opału w głównym źródle ciepła</t>
  </si>
  <si>
    <r>
      <t>* niewłaściwe skreślić
** Tabela zawiera dane dla emisji CO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zalecane do  stosowania w 2022 r. przez Krajowy Ośrodek Bilansowania i Zarządzania Emisjami (KOBiZE) i zawarte w dokumencie pod nazwą: „Wartości opałowe (WO) i wskaźniki emisji CO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(WE)</t>
    </r>
  </si>
  <si>
    <t xml:space="preserve">Pyły ogólne [Mg/rok] </t>
  </si>
  <si>
    <t>Wartości opałowe MJ/kg</t>
  </si>
  <si>
    <r>
      <t>Wskaźniki emisji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kg/GJ</t>
    </r>
  </si>
  <si>
    <t>Moc zainstalowana [kW]</t>
  </si>
  <si>
    <t xml:space="preserve">Roczne zużycie opału [Mg/rok] </t>
  </si>
  <si>
    <t>Pompa ciepła (rodzaj, dolne źródło)</t>
  </si>
  <si>
    <t>Rodzaj / typ</t>
  </si>
  <si>
    <r>
      <t>Wskaźniki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kg/GJ</t>
    </r>
  </si>
  <si>
    <r>
      <t>*wskaźnik emisji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dla odbiorców końcowych energii elektrycznej. Wskaźnik opublikowany przez Krajowy Ośrodek Bilansowania i Zarządzania Emisjami w grudniu 2021 pn. WSKAŹNIKI EMISYJNOŚCI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SO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NO</t>
    </r>
    <r>
      <rPr>
        <vertAlign val="subscript"/>
        <sz val="8"/>
        <rFont val="Times New Roman"/>
        <family val="1"/>
      </rPr>
      <t>X</t>
    </r>
    <r>
      <rPr>
        <sz val="8"/>
        <rFont val="Times New Roman"/>
        <family val="1"/>
      </rPr>
      <t>, CO i TSP DLA ENERGII ELEKTRYCZNEJ na podstawie informacji zawartych w Krajowej bazie o emisjach gazów cieplarnianych i innych substancji za 2020 rok i wynosi 0,698 Mg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/MWh - zalecane do stosowania w 2022 roku.</t>
    </r>
  </si>
  <si>
    <r>
      <t>Uniknięcie emisji CO</t>
    </r>
    <r>
      <rPr>
        <vertAlign val="subscript"/>
        <sz val="10"/>
        <color indexed="8"/>
        <rFont val="Times New Roman"/>
        <family val="1"/>
      </rPr>
      <t xml:space="preserve">2  </t>
    </r>
    <r>
      <rPr>
        <sz val="10"/>
        <color indexed="8"/>
        <rFont val="Times New Roman"/>
        <family val="1"/>
      </rPr>
      <t>[Mg/rok]</t>
    </r>
  </si>
  <si>
    <r>
      <t>Uniknięcie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[Mg/rok]</t>
    </r>
  </si>
  <si>
    <r>
      <t>Powierzchnia czynna [m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]</t>
    </r>
  </si>
  <si>
    <r>
      <t>Wskaźnik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
[Mg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/MWh] *</t>
    </r>
  </si>
  <si>
    <t>Typ</t>
  </si>
  <si>
    <t>Ilość godzin pracy w roku</t>
  </si>
  <si>
    <r>
      <t>*wskaźnik emisji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dla odbiorców końcowych energii elektrycznej. Wskaźnik opublikowany przez Krajowy Ośrodek Bilansowania i Zarządzania Emisjami w grudniu 2021 pn. WSKAŹNIKI EMISYJNOŚCI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SO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NO</t>
    </r>
    <r>
      <rPr>
        <vertAlign val="subscript"/>
        <sz val="8"/>
        <rFont val="Times New Roman"/>
        <family val="1"/>
      </rPr>
      <t>X</t>
    </r>
    <r>
      <rPr>
        <sz val="8"/>
        <rFont val="Times New Roman"/>
        <family val="1"/>
      </rPr>
      <t>, CO i TSP DLA ENERGII ELEKTRYCZNEJ na podstawie informacji zawartych w Krajowej bazie o emisjach gazów cieplarnianych i innych substancji za 2020 rok i wynosi 0,698 Mg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/MWh - zalecane do stosowania na 2022 rok.</t>
    </r>
  </si>
  <si>
    <r>
      <t>Wskaźnik emisji CO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[Mg CO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/MWh] *</t>
    </r>
  </si>
  <si>
    <r>
      <t>Wskaźnik efektywności [zł/Mg CO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]</t>
    </r>
  </si>
  <si>
    <t>Ilość źródeł światła
[szt.]</t>
  </si>
  <si>
    <t>*dane na podstawie audytów energetycznych</t>
  </si>
  <si>
    <r>
      <t>Wskaźnik [zł/MgCO</t>
    </r>
    <r>
      <rPr>
        <b/>
        <vertAlign val="subscript"/>
        <sz val="10"/>
        <color indexed="8"/>
        <rFont val="Times New Roman"/>
        <family val="1"/>
      </rPr>
      <t xml:space="preserve">2 </t>
    </r>
    <r>
      <rPr>
        <b/>
        <sz val="10"/>
        <color indexed="8"/>
        <rFont val="Times New Roman"/>
        <family val="1"/>
      </rPr>
      <t>na rok]</t>
    </r>
  </si>
  <si>
    <r>
      <t>SO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</si>
  <si>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</si>
  <si>
    <r>
      <t>CO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**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</si>
  <si>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**</t>
    </r>
  </si>
  <si>
    <r>
      <t>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[Mg/rok] </t>
    </r>
  </si>
  <si>
    <r>
      <t>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[Mg/rok] 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</si>
  <si>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[Mg/rok] *</t>
    </r>
  </si>
  <si>
    <r>
      <t>Uniknięcie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[Mg/rok]</t>
    </r>
  </si>
  <si>
    <r>
      <t>Zmniejszenie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[Mg]</t>
    </r>
  </si>
  <si>
    <t xml:space="preserve">Nowe źródło ciepła***        </t>
  </si>
  <si>
    <r>
      <t>* wskaźnik emisji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dla odbiorców końcowych energii elektrycznej. Wskaźnik opublikowany przez Krajowy Ośrodek Bilansowania i Zarządzania Emisjami w grudniu 2021 pn. WSKAŹNIKI EMISYJNOŚCI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SO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NO</t>
    </r>
    <r>
      <rPr>
        <vertAlign val="subscript"/>
        <sz val="8"/>
        <rFont val="Times New Roman"/>
        <family val="1"/>
      </rPr>
      <t>X</t>
    </r>
    <r>
      <rPr>
        <sz val="8"/>
        <rFont val="Times New Roman"/>
        <family val="1"/>
      </rPr>
      <t>, CO i TSP DLA ENERGII ELEKTRYCZNEJ na podstawie informacji zawartych w Krajowej bazie o emisjach gazów cieplarnianych i innych substancji za 2020 rok i wynosi 0,698 Mg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/MWh - zalecane do stosowania.
** Dla współczynników Hhp oraz SPF należy przedstawić wartości dla danego urządzenia, zaś w przypadku braku tego typu danych wybrać dane uśrednione z tabeli: pompy_ciepła_tabela_danych
*** Odniesienie do wartości referencyjnych: kocioł węglowy o sprawności 0,88</t>
    </r>
  </si>
  <si>
    <r>
      <t>Źródło ciepła</t>
    </r>
    <r>
      <rPr>
        <sz val="10"/>
        <color indexed="8"/>
        <rFont val="Times New Roman"/>
        <family val="1"/>
      </rPr>
      <t xml:space="preserve"> </t>
    </r>
  </si>
  <si>
    <r>
      <t>Roczne zużycie
[tony, Nm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,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GJ] *</t>
    </r>
  </si>
  <si>
    <t>…..................................................................</t>
  </si>
  <si>
    <t>…...................</t>
  </si>
  <si>
    <t>….........................................................</t>
  </si>
  <si>
    <t>…..........................................................</t>
  </si>
  <si>
    <t>…....................................................</t>
  </si>
  <si>
    <t>…............................................................</t>
  </si>
  <si>
    <t>….....................................................</t>
  </si>
  <si>
    <t>….....................</t>
  </si>
  <si>
    <t>….......................................................</t>
  </si>
  <si>
    <t>…...............</t>
  </si>
  <si>
    <t>…......................................................</t>
  </si>
  <si>
    <t>…...............................................</t>
  </si>
  <si>
    <t>…...........................................................</t>
  </si>
  <si>
    <t>…........................................................</t>
  </si>
  <si>
    <t>…...................................................</t>
  </si>
  <si>
    <t>…..................................................</t>
  </si>
  <si>
    <t>10)</t>
  </si>
  <si>
    <t>MAGAZYNY ENERGII</t>
  </si>
  <si>
    <t>Ilość zaoszczędzonej energii elektrycznej [kWh/rok]</t>
  </si>
  <si>
    <t>Roczne zużycie energii 
[MWh/rok]</t>
  </si>
  <si>
    <t>Ilość zaoszczędzonej energii elektrycznej [MWh/rok]</t>
  </si>
  <si>
    <t>Roczne zużycie energii końcowej przed modernizacją [GJ/rok]*</t>
  </si>
  <si>
    <t>Roczne zużycie energii końcowej po modernizacji [GJ/rok]*</t>
  </si>
  <si>
    <t>Oszczędność energii końcowej [GJ/rok]</t>
  </si>
  <si>
    <t>Zdolność do magazynowania energii [kWh]</t>
  </si>
  <si>
    <t>Ilosć magazynów energii [szt]</t>
  </si>
  <si>
    <t>Liczba instalacji pomp ciepła [szt]</t>
  </si>
  <si>
    <r>
      <t>Wartość H</t>
    </r>
    <r>
      <rPr>
        <b/>
        <vertAlign val="subscript"/>
        <sz val="10"/>
        <color indexed="8"/>
        <rFont val="Times New Roman"/>
        <family val="1"/>
      </rPr>
      <t>HP</t>
    </r>
    <r>
      <rPr>
        <b/>
        <sz val="10"/>
        <color indexed="8"/>
        <rFont val="Times New Roman"/>
        <family val="1"/>
      </rPr>
      <t xml:space="preserve"> [h/rok]**</t>
    </r>
  </si>
  <si>
    <r>
      <t>Wartość SPF [SCOP</t>
    </r>
    <r>
      <rPr>
        <b/>
        <vertAlign val="subscript"/>
        <sz val="10"/>
        <color indexed="8"/>
        <rFont val="Times New Roman"/>
        <family val="1"/>
      </rPr>
      <t>NET</t>
    </r>
    <r>
      <rPr>
        <b/>
        <sz val="10"/>
        <color indexed="8"/>
        <rFont val="Times New Roman"/>
        <family val="1"/>
      </rPr>
      <t>]**</t>
    </r>
  </si>
  <si>
    <t>.....................</t>
  </si>
  <si>
    <t>Liczba oddzielnych instalacji fotowoltaicznych [szt.]</t>
  </si>
  <si>
    <t>MODERNIZACJA SIECI CIEPŁOWNICZYCH</t>
  </si>
  <si>
    <t>Długość sieci [km]</t>
  </si>
  <si>
    <t>Straty energii [GJ/rok]</t>
  </si>
  <si>
    <t>Ilość wyprodukowanej energii ze źródeł odnawialnych [MWh/rok]</t>
  </si>
  <si>
    <t>Sumaryczna moc nominalna instalacji [kW]</t>
  </si>
  <si>
    <t>Roczne zużycie opału</t>
  </si>
  <si>
    <t>Ilość wyprodukowanej energii ze źródeł odnawialnych [GJ/rok]</t>
  </si>
  <si>
    <t>Sumaryczna moc źródeł światła [kW]</t>
  </si>
  <si>
    <t xml:space="preserve">Sumaryczna moc nominalna instalacji [kW] </t>
  </si>
  <si>
    <t>Sumaryczna moc nominalna instalacji
[kW]</t>
  </si>
  <si>
    <t>Ilość zaoszczędzonej energii końcowej [GJ/rok]</t>
  </si>
  <si>
    <t>FOTOWOLTAIKA</t>
  </si>
  <si>
    <r>
      <t xml:space="preserve">Rodzaj instalacji </t>
    </r>
    <r>
      <rPr>
        <i/>
        <sz val="10"/>
        <color indexed="8"/>
        <rFont val="Times New Roman"/>
        <family val="1"/>
      </rPr>
      <t>(monokrystaliczna/polikrystaliczna)</t>
    </r>
  </si>
  <si>
    <t>LAMPY AUTONOMICZNE</t>
  </si>
  <si>
    <t>*wskaźnik emisji CO2 dla odbiorców końcowych energii elektrycznej. Wskaźnik opublikowany przez Krajowy Ośrodek Bilansowania i Zarządzania Emisjami w grudniu 2021 pn. WSKAŹNIKI EMISYJNOŚCI CO2, SO2, NOX, CO i TSP DLA ENERGII ELEKTRYCZNEJ na podstawie informacji zawartych w Krajowej bazie o emisjach gazów cieplarnianych i innych substancji za 2020 rok i wynosi 0,698 Mg CO2/MWh - zalecane do stosowania w 2022 roku.</t>
  </si>
  <si>
    <t>Liczba montowanych
lamp autonomicznych [szt.]</t>
  </si>
  <si>
    <r>
      <t>Zmniejszenie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[Mg/rok]</t>
    </r>
    <r>
      <rPr>
        <sz val="10"/>
        <color indexed="8"/>
        <rFont val="Times New Roman"/>
        <family val="1"/>
      </rPr>
      <t>*</t>
    </r>
  </si>
  <si>
    <t>Ograniczenie strat energii</t>
  </si>
  <si>
    <r>
      <t>Zmniejszenie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[Mg/rok]</t>
    </r>
  </si>
  <si>
    <t>11)</t>
  </si>
  <si>
    <r>
      <t xml:space="preserve">OSIĄGNIĘTY </t>
    </r>
    <r>
      <rPr>
        <b/>
        <sz val="12"/>
        <color indexed="8"/>
        <rFont val="Times New Roman"/>
        <family val="1"/>
      </rPr>
      <t>EFEKT EKOLOGICZNY</t>
    </r>
  </si>
  <si>
    <t>Proszę wybrać, wypełnić i załączyć do Wniosku odpowiedni - w zależności od zakresu zadania - formularz dotyczący osiągniętego efektu ekologicznego:</t>
  </si>
  <si>
    <t>Osiagnięty efekt ekologiczny - zadanie z dziedziny transformacja energetyczna i ochrona powietrza</t>
  </si>
  <si>
    <t>Długość nowej sieci ciepłowniczej [km]</t>
  </si>
  <si>
    <t>pieczęć firmowa Beneficjenta</t>
  </si>
  <si>
    <t>podpisy i pieczątki imienne osób
reprezentyjących Beneficjenta</t>
  </si>
  <si>
    <t>*/   niepotrzebne skreślić</t>
  </si>
  <si>
    <r>
      <rPr>
        <b/>
        <u val="single"/>
        <sz val="10"/>
        <rFont val="Times New Roman"/>
        <family val="1"/>
      </rPr>
      <t>OP I N I A pracownika monitorującego WFOŚ w Gdańsku:</t>
    </r>
    <r>
      <rPr>
        <sz val="10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</si>
  <si>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rFont val="Times New Roman"/>
        <family val="1"/>
      </rPr>
      <t>OP I N I A pracownika monitorującego WFOŚ w Gdańsku:</t>
    </r>
    <r>
      <rPr>
        <sz val="10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</si>
  <si>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rFont val="Times New Roman"/>
        <family val="1"/>
      </rPr>
      <t>OP I N I A pracownika monitorującego WFOŚ w Gdańsku:</t>
    </r>
    <r>
      <rPr>
        <sz val="10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    pracownik monitorujący (data, podpis)  </t>
    </r>
  </si>
  <si>
    <t>Długość modernizowanej sieci ciepłowniczej</t>
  </si>
  <si>
    <t>formularz EFEKTY IIr-modernizacja ogrzewania</t>
  </si>
  <si>
    <t>formularz EFEKTY IIr-pompa ciepła</t>
  </si>
  <si>
    <t>formularz EFEKTY IIr-kolektory słoneczne</t>
  </si>
  <si>
    <t>formularz EFEKTY IIr-fotowoltaika</t>
  </si>
  <si>
    <t>formularz EFEKTY IIr-turbiny wiatrowe / elektrownie wodne</t>
  </si>
  <si>
    <t>formularz EFEKTY IIr-lampy autonomiczne</t>
  </si>
  <si>
    <t>formularz EFEKTY IIr-modernizacja oświetlenia</t>
  </si>
  <si>
    <r>
      <t>formularz EFEKTY IIr-</t>
    </r>
    <r>
      <rPr>
        <sz val="8"/>
        <color indexed="8"/>
        <rFont val="Times New Roman"/>
        <family val="1"/>
      </rPr>
      <t>termomodernizacja</t>
    </r>
  </si>
  <si>
    <t xml:space="preserve">formularz EFEKTY IIr-modernizacja sieci ciepłowniczych </t>
  </si>
  <si>
    <t>formularz EFEKTY IIr-magazyny energii</t>
  </si>
  <si>
    <r>
      <t xml:space="preserve">formularz EFEKTY </t>
    </r>
    <r>
      <rPr>
        <sz val="8"/>
        <rFont val="Times New Roman"/>
        <family val="1"/>
      </rPr>
      <t>IIr-niestandardowe</t>
    </r>
  </si>
  <si>
    <r>
      <t xml:space="preserve">Podłączenie instalacji do sieci
</t>
    </r>
    <r>
      <rPr>
        <i/>
        <sz val="10"/>
        <color indexed="8"/>
        <rFont val="Times New Roman"/>
        <family val="1"/>
      </rPr>
      <t>(on-grid/off-grid)</t>
    </r>
  </si>
  <si>
    <r>
      <t xml:space="preserve">Rodzaj instalacji
</t>
    </r>
    <r>
      <rPr>
        <i/>
        <sz val="10"/>
        <color indexed="8"/>
        <rFont val="Times New Roman"/>
        <family val="1"/>
      </rPr>
      <t>(on-grid/off-grid)</t>
    </r>
  </si>
  <si>
    <r>
      <t>Uwaga! 
1. Osiągnięte i potwierdzone w formularzu przez Beneficjenta efekty ekologiczne i rzeczowe podlegają analizie na etapie rozliczenia umowy o dofinansowanie.
2. Fundusz może wypowiedzieć umowę o dofinansowanie, w przypadku gdy zadeklarowane efekty rzeczowe i/albo ekologiczne zadania nie zostały osiągnięte.
3. Więcej informacji nt. monitorowania efektów i dopuszczanych przez Fundusz rozbieżności pomiędzy efektami planowanymi do osiągnięcia a rzeczywiście osiągniętymi można znaleźć na stronie www.wfos.gdansk.pl w zakładce</t>
    </r>
    <r>
      <rPr>
        <b/>
        <i/>
        <sz val="11"/>
        <color indexed="10"/>
        <rFont val="Times New Roman"/>
        <family val="1"/>
      </rPr>
      <t xml:space="preserve"> Efekty ekologiczne.</t>
    </r>
  </si>
  <si>
    <t>(czerwiec 2022)</t>
  </si>
  <si>
    <t>EFEKTY IIr - modernizacja ogrzewania (czerwiec 2022)</t>
  </si>
  <si>
    <t>EFEKTY IIr - pompy ciepła (czerwiec 2022)</t>
  </si>
  <si>
    <t>EFEKTY IIr - kolektory słoneczne (czerwiec 2022)</t>
  </si>
  <si>
    <t>EFEKTY IIr - fotowoltaika (czerwiec 2022)</t>
  </si>
  <si>
    <t>EFEKTY IIr - turbiny wiatrowe i elektrownie wodne (czerwiec 2022)</t>
  </si>
  <si>
    <t>EFEKTY IIr - lampy autonomiczne (czerwiec 2022)</t>
  </si>
  <si>
    <t>EFEKTY IIr - modernizacja oświetlenia (czerwiec 2022)</t>
  </si>
  <si>
    <t>EFEKTY IIr - termomodernizacja (czerwiec 2022)</t>
  </si>
  <si>
    <t>EFEKTY IIr - modernizacja sieci ciepłowniczych (czerwiec 2022)</t>
  </si>
  <si>
    <t>EFEKTY IIr - magazyny energii (czerwiec 2022)</t>
  </si>
  <si>
    <t>EFEKTY IIr - niestandardowe (czerwiec 2022)</t>
  </si>
  <si>
    <t>IIr. Transformacja energetyczna i ochrona powietrza</t>
  </si>
  <si>
    <t>…..................</t>
  </si>
  <si>
    <r>
      <rPr>
        <b/>
        <u val="single"/>
        <sz val="10"/>
        <color indexed="8"/>
        <rFont val="Times New Roman"/>
        <family val="1"/>
      </rPr>
      <t>OP I N I A pracownika monitorującego WFOŚ w Gdańsku:</t>
    </r>
    <r>
      <rPr>
        <sz val="10"/>
        <color indexed="8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</si>
  <si>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color indexed="8"/>
        <rFont val="Times New Roman"/>
        <family val="1"/>
      </rPr>
      <t>OP I N I A pracownika monitorującego WFOŚ w Gdańsku:</t>
    </r>
    <r>
      <rPr>
        <sz val="10"/>
        <color indexed="8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</si>
  <si>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color indexed="8"/>
        <rFont val="Times New Roman"/>
        <family val="1"/>
      </rPr>
      <t>OP I N I A pracownika monitorującego WFOŚ w Gdańsku:</t>
    </r>
    <r>
      <rPr>
        <sz val="10"/>
        <color indexed="8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</si>
  <si>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color indexed="8"/>
        <rFont val="Times New Roman"/>
        <family val="1"/>
      </rPr>
      <t>OP I N I A pracownika monitorującego WFOŚ w Gdańsku:</t>
    </r>
    <r>
      <rPr>
        <sz val="10"/>
        <color indexed="8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</si>
  <si>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color indexed="8"/>
        <rFont val="Times New Roman"/>
        <family val="1"/>
      </rPr>
      <t>OP I N I A pracownika monitorującego WFOŚ w Gdańsku:</t>
    </r>
    <r>
      <rPr>
        <sz val="10"/>
        <color indexed="8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</si>
  <si>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color indexed="8"/>
        <rFont val="Times New Roman"/>
        <family val="1"/>
      </rPr>
      <t>OP I N I A pracownika monitorującego WFOŚ w Gdańsku:</t>
    </r>
    <r>
      <rPr>
        <sz val="10"/>
        <color indexed="8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                              pracownik monitorujący (data, podpis)  </t>
    </r>
  </si>
  <si>
    <r>
      <rPr>
        <b/>
        <u val="single"/>
        <sz val="10"/>
        <color indexed="8"/>
        <rFont val="Times New Roman"/>
        <family val="1"/>
      </rPr>
      <t>OP I N I A pracownika monitorującego WFOŚ w Gdańsku:</t>
    </r>
    <r>
      <rPr>
        <sz val="10"/>
        <color indexed="8"/>
        <rFont val="Times New Roman"/>
        <family val="1"/>
      </rPr>
      <t xml:space="preserve">
Zakres rzeczowy zadania został* / nie został* wykonany
Planowany efekt ekologiczny został* / nie został* osiągnięty
Akceptuję* / nie akceptuję* uzasadnienie przyczyn wystąpienia rozbieżności pomiędzy zakresem rzeczowym i efektem ekologicznym planowanym do osiągnięcia a rzeczywiście osiągniętym
Uwagi:
                                                                                                                                                                          .........................................................
                                                                                                                                                                      pracownik monitorujący (data, podpis)  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</si>
</sst>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"/>
    <numFmt numFmtId="172" formatCode="#,##0.00000"/>
    <numFmt numFmtId="173" formatCode="0.0"/>
    <numFmt numFmtId="174" formatCode="0;\-0;;@"/>
    <numFmt numFmtId="175" formatCode="0.0;\-0.0;;@"/>
    <numFmt numFmtId="176" formatCode="0.0;\-0.00;;@"/>
    <numFmt numFmtId="177" formatCode="0.0;\-0.000;;@"/>
    <numFmt numFmtId="178" formatCode="0.0;\-0;;@"/>
    <numFmt numFmtId="179" formatCode="0.0;\-0.0000;;@"/>
    <numFmt numFmtId="180" formatCode="0.0;\-0.00000;;@"/>
    <numFmt numFmtId="181" formatCode="0.0;\-0.000000;;@"/>
    <numFmt numFmtId="182" formatCode="0.0000"/>
    <numFmt numFmtId="183" formatCode="0.0;\-0.0000000;;@"/>
    <numFmt numFmtId="184" formatCode="0.0;\-0.00000000;;@"/>
    <numFmt numFmtId="185" formatCode="0.000_ ;\-0.000\ "/>
    <numFmt numFmtId="186" formatCode="#,##0.00\ &quot;zł&quot;"/>
    <numFmt numFmtId="187" formatCode="#,##0\ &quot;zł&quot;"/>
    <numFmt numFmtId="188" formatCode="0.00000"/>
    <numFmt numFmtId="189" formatCode="0.000000"/>
    <numFmt numFmtId="190" formatCode="[$-415]dddd\,\ d\ mmmm\ yyyy"/>
    <numFmt numFmtId="191" formatCode="0.000000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color indexed="17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8"/>
      <name val="Segoe UI"/>
      <family val="2"/>
    </font>
    <font>
      <b/>
      <vertAlign val="superscript"/>
      <sz val="10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FF00FF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 diagonalUp="1" diagonalDown="1">
      <left style="medium"/>
      <right style="thin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73" fillId="0" borderId="0" xfId="0" applyFont="1" applyFill="1" applyBorder="1" applyAlignment="1">
      <alignment vertical="top" wrapText="1"/>
    </xf>
    <xf numFmtId="2" fontId="73" fillId="0" borderId="0" xfId="0" applyNumberFormat="1" applyFont="1" applyFill="1" applyBorder="1" applyAlignment="1">
      <alignment vertical="top" wrapText="1"/>
    </xf>
    <xf numFmtId="2" fontId="7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0" xfId="54" applyFont="1" applyBorder="1" applyAlignment="1">
      <alignment vertical="center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54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vertical="center" wrapText="1"/>
      <protection/>
    </xf>
    <xf numFmtId="170" fontId="7" fillId="0" borderId="0" xfId="54" applyNumberFormat="1" applyFont="1" applyFill="1" applyBorder="1" applyAlignment="1">
      <alignment vertical="center" wrapText="1"/>
      <protection/>
    </xf>
    <xf numFmtId="170" fontId="7" fillId="0" borderId="0" xfId="54" applyNumberFormat="1" applyFont="1" applyBorder="1" applyAlignment="1">
      <alignment vertical="center" wrapText="1"/>
      <protection/>
    </xf>
    <xf numFmtId="171" fontId="2" fillId="33" borderId="10" xfId="54" applyNumberFormat="1" applyFont="1" applyFill="1" applyBorder="1" applyAlignment="1">
      <alignment horizontal="center" vertical="center"/>
      <protection/>
    </xf>
    <xf numFmtId="171" fontId="2" fillId="33" borderId="11" xfId="54" applyNumberFormat="1" applyFont="1" applyFill="1" applyBorder="1" applyAlignment="1">
      <alignment horizontal="center" vertical="center"/>
      <protection/>
    </xf>
    <xf numFmtId="171" fontId="2" fillId="33" borderId="12" xfId="54" applyNumberFormat="1" applyFont="1" applyFill="1" applyBorder="1" applyAlignment="1">
      <alignment horizontal="center" vertical="center"/>
      <protection/>
    </xf>
    <xf numFmtId="171" fontId="2" fillId="33" borderId="13" xfId="54" applyNumberFormat="1" applyFont="1" applyFill="1" applyBorder="1" applyAlignment="1">
      <alignment horizontal="center" vertical="center"/>
      <protection/>
    </xf>
    <xf numFmtId="171" fontId="2" fillId="33" borderId="14" xfId="54" applyNumberFormat="1" applyFont="1" applyFill="1" applyBorder="1" applyAlignment="1">
      <alignment horizontal="center" vertical="center"/>
      <protection/>
    </xf>
    <xf numFmtId="171" fontId="2" fillId="33" borderId="15" xfId="54" applyNumberFormat="1" applyFont="1" applyFill="1" applyBorder="1" applyAlignment="1">
      <alignment horizontal="center" vertical="center"/>
      <protection/>
    </xf>
    <xf numFmtId="171" fontId="2" fillId="33" borderId="16" xfId="54" applyNumberFormat="1" applyFont="1" applyFill="1" applyBorder="1" applyAlignment="1">
      <alignment horizontal="center" vertical="center"/>
      <protection/>
    </xf>
    <xf numFmtId="171" fontId="2" fillId="33" borderId="17" xfId="54" applyNumberFormat="1" applyFont="1" applyFill="1" applyBorder="1" applyAlignment="1">
      <alignment horizontal="center" vertical="center"/>
      <protection/>
    </xf>
    <xf numFmtId="0" fontId="73" fillId="0" borderId="18" xfId="0" applyNumberFormat="1" applyFont="1" applyBorder="1" applyAlignment="1">
      <alignment horizontal="center" vertical="center" wrapText="1"/>
    </xf>
    <xf numFmtId="0" fontId="73" fillId="0" borderId="19" xfId="0" applyNumberFormat="1" applyFont="1" applyBorder="1" applyAlignment="1">
      <alignment horizontal="center" vertical="center" wrapText="1"/>
    </xf>
    <xf numFmtId="0" fontId="73" fillId="0" borderId="20" xfId="0" applyNumberFormat="1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vertical="top" wrapText="1"/>
    </xf>
    <xf numFmtId="0" fontId="73" fillId="0" borderId="0" xfId="0" applyFont="1" applyAlignment="1">
      <alignment wrapText="1"/>
    </xf>
    <xf numFmtId="170" fontId="73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6" fillId="0" borderId="0" xfId="0" applyFont="1" applyAlignment="1">
      <alignment horizontal="justify" vertical="center"/>
    </xf>
    <xf numFmtId="0" fontId="73" fillId="0" borderId="0" xfId="0" applyFont="1" applyAlignment="1">
      <alignment horizontal="right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4" fontId="7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3" fontId="2" fillId="34" borderId="17" xfId="54" applyNumberFormat="1" applyFont="1" applyFill="1" applyBorder="1" applyAlignment="1">
      <alignment horizontal="center" vertical="center"/>
      <protection/>
    </xf>
    <xf numFmtId="173" fontId="2" fillId="34" borderId="22" xfId="54" applyNumberFormat="1" applyFont="1" applyFill="1" applyBorder="1" applyAlignment="1">
      <alignment horizontal="center" vertical="center"/>
      <protection/>
    </xf>
    <xf numFmtId="171" fontId="2" fillId="33" borderId="23" xfId="54" applyNumberFormat="1" applyFont="1" applyFill="1" applyBorder="1" applyAlignment="1">
      <alignment horizontal="center" vertical="center"/>
      <protection/>
    </xf>
    <xf numFmtId="171" fontId="2" fillId="33" borderId="24" xfId="54" applyNumberFormat="1" applyFont="1" applyFill="1" applyBorder="1" applyAlignment="1">
      <alignment horizontal="center" vertical="center"/>
      <protection/>
    </xf>
    <xf numFmtId="171" fontId="2" fillId="33" borderId="25" xfId="54" applyNumberFormat="1" applyFont="1" applyFill="1" applyBorder="1" applyAlignment="1">
      <alignment horizontal="center" vertical="center"/>
      <protection/>
    </xf>
    <xf numFmtId="0" fontId="73" fillId="0" borderId="17" xfId="0" applyFont="1" applyBorder="1" applyAlignment="1">
      <alignment horizontal="center" vertical="center"/>
    </xf>
    <xf numFmtId="171" fontId="2" fillId="34" borderId="25" xfId="54" applyNumberFormat="1" applyFont="1" applyFill="1" applyBorder="1" applyAlignment="1">
      <alignment horizontal="center" vertical="center"/>
      <protection/>
    </xf>
    <xf numFmtId="0" fontId="73" fillId="0" borderId="1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171" fontId="2" fillId="34" borderId="21" xfId="54" applyNumberFormat="1" applyFont="1" applyFill="1" applyBorder="1" applyAlignment="1">
      <alignment horizontal="center" vertical="center"/>
      <protection/>
    </xf>
    <xf numFmtId="0" fontId="73" fillId="0" borderId="27" xfId="0" applyFont="1" applyBorder="1" applyAlignment="1">
      <alignment horizontal="center" vertical="center"/>
    </xf>
    <xf numFmtId="173" fontId="2" fillId="34" borderId="12" xfId="54" applyNumberFormat="1" applyFont="1" applyFill="1" applyBorder="1" applyAlignment="1">
      <alignment horizontal="center" vertical="center"/>
      <protection/>
    </xf>
    <xf numFmtId="173" fontId="2" fillId="34" borderId="28" xfId="54" applyNumberFormat="1" applyFont="1" applyFill="1" applyBorder="1" applyAlignment="1">
      <alignment horizontal="center" vertical="center"/>
      <protection/>
    </xf>
    <xf numFmtId="171" fontId="2" fillId="34" borderId="27" xfId="54" applyNumberFormat="1" applyFont="1" applyFill="1" applyBorder="1" applyAlignment="1">
      <alignment horizontal="center" vertical="center"/>
      <protection/>
    </xf>
    <xf numFmtId="171" fontId="2" fillId="34" borderId="29" xfId="54" applyNumberFormat="1" applyFont="1" applyFill="1" applyBorder="1" applyAlignment="1">
      <alignment horizontal="center" vertical="center"/>
      <protection/>
    </xf>
    <xf numFmtId="173" fontId="2" fillId="34" borderId="24" xfId="54" applyNumberFormat="1" applyFont="1" applyFill="1" applyBorder="1" applyAlignment="1">
      <alignment horizontal="center" vertical="center"/>
      <protection/>
    </xf>
    <xf numFmtId="173" fontId="2" fillId="34" borderId="30" xfId="54" applyNumberFormat="1" applyFont="1" applyFill="1" applyBorder="1" applyAlignment="1">
      <alignment horizontal="center" vertical="center"/>
      <protection/>
    </xf>
    <xf numFmtId="173" fontId="2" fillId="34" borderId="15" xfId="54" applyNumberFormat="1" applyFont="1" applyFill="1" applyBorder="1" applyAlignment="1">
      <alignment horizontal="center" vertical="center"/>
      <protection/>
    </xf>
    <xf numFmtId="171" fontId="2" fillId="33" borderId="31" xfId="54" applyNumberFormat="1" applyFont="1" applyFill="1" applyBorder="1" applyAlignment="1">
      <alignment horizontal="center" vertical="center"/>
      <protection/>
    </xf>
    <xf numFmtId="171" fontId="2" fillId="33" borderId="32" xfId="54" applyNumberFormat="1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73" fillId="0" borderId="30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54" applyFont="1" applyBorder="1" applyAlignment="1">
      <alignment horizontal="center" vertical="center" wrapText="1"/>
      <protection/>
    </xf>
    <xf numFmtId="171" fontId="2" fillId="0" borderId="0" xfId="54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73" fillId="0" borderId="0" xfId="0" applyFont="1" applyAlignment="1">
      <alignment/>
    </xf>
    <xf numFmtId="4" fontId="7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top" wrapText="1"/>
    </xf>
    <xf numFmtId="0" fontId="79" fillId="0" borderId="0" xfId="0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center" vertical="center" wrapText="1"/>
      <protection/>
    </xf>
    <xf numFmtId="171" fontId="2" fillId="0" borderId="0" xfId="54" applyNumberFormat="1" applyFont="1" applyAlignment="1">
      <alignment horizontal="center" vertical="center"/>
      <protection/>
    </xf>
    <xf numFmtId="183" fontId="80" fillId="0" borderId="35" xfId="0" applyNumberFormat="1" applyFont="1" applyBorder="1" applyAlignment="1">
      <alignment horizontal="center" vertical="center" wrapText="1"/>
    </xf>
    <xf numFmtId="171" fontId="4" fillId="0" borderId="0" xfId="54" applyNumberFormat="1" applyFont="1">
      <alignment/>
      <protection/>
    </xf>
    <xf numFmtId="171" fontId="4" fillId="0" borderId="0" xfId="54" applyNumberFormat="1" applyFont="1" applyAlignment="1">
      <alignment horizontal="center"/>
      <protection/>
    </xf>
    <xf numFmtId="171" fontId="4" fillId="34" borderId="0" xfId="54" applyNumberFormat="1" applyFont="1" applyFill="1" applyAlignment="1">
      <alignment vertical="center" wrapText="1"/>
      <protection/>
    </xf>
    <xf numFmtId="171" fontId="4" fillId="34" borderId="0" xfId="54" applyNumberFormat="1" applyFont="1" applyFill="1" applyAlignment="1">
      <alignment horizontal="center" vertical="center"/>
      <protection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2" fontId="79" fillId="0" borderId="14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 wrapText="1"/>
    </xf>
    <xf numFmtId="2" fontId="74" fillId="0" borderId="14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73" fillId="0" borderId="23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2" fontId="80" fillId="0" borderId="0" xfId="0" applyNumberFormat="1" applyFont="1" applyFill="1" applyBorder="1" applyAlignment="1">
      <alignment horizontal="center" vertical="top" wrapText="1"/>
    </xf>
    <xf numFmtId="2" fontId="80" fillId="33" borderId="35" xfId="0" applyNumberFormat="1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center" wrapText="1"/>
    </xf>
    <xf numFmtId="174" fontId="80" fillId="0" borderId="29" xfId="0" applyNumberFormat="1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71" fontId="4" fillId="0" borderId="0" xfId="54" applyNumberFormat="1" applyFont="1" applyBorder="1">
      <alignment/>
      <protection/>
    </xf>
    <xf numFmtId="171" fontId="4" fillId="0" borderId="0" xfId="54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9" fillId="0" borderId="0" xfId="0" applyFont="1" applyAlignment="1">
      <alignment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3" fillId="0" borderId="0" xfId="0" applyFont="1" applyBorder="1" applyAlignment="1">
      <alignment horizontal="left"/>
    </xf>
    <xf numFmtId="0" fontId="80" fillId="0" borderId="0" xfId="0" applyNumberFormat="1" applyFont="1" applyBorder="1" applyAlignment="1">
      <alignment horizontal="center" vertical="center"/>
    </xf>
    <xf numFmtId="171" fontId="73" fillId="33" borderId="38" xfId="0" applyNumberFormat="1" applyFont="1" applyFill="1" applyBorder="1" applyAlignment="1">
      <alignment horizontal="center" vertical="center" wrapText="1"/>
    </xf>
    <xf numFmtId="171" fontId="73" fillId="33" borderId="39" xfId="0" applyNumberFormat="1" applyFont="1" applyFill="1" applyBorder="1" applyAlignment="1">
      <alignment horizontal="center" vertical="center" wrapText="1"/>
    </xf>
    <xf numFmtId="171" fontId="73" fillId="33" borderId="4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4" fillId="0" borderId="0" xfId="0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82" fillId="0" borderId="0" xfId="0" applyFont="1" applyFill="1" applyAlignment="1">
      <alignment vertical="center" wrapText="1"/>
    </xf>
    <xf numFmtId="2" fontId="2" fillId="0" borderId="0" xfId="39" applyNumberFormat="1" applyFont="1" applyFill="1" applyBorder="1" applyAlignment="1">
      <alignment horizontal="center" vertical="top" wrapText="1"/>
    </xf>
    <xf numFmtId="0" fontId="73" fillId="0" borderId="0" xfId="0" applyFont="1" applyBorder="1" applyAlignment="1">
      <alignment/>
    </xf>
    <xf numFmtId="0" fontId="85" fillId="0" borderId="0" xfId="0" applyFont="1" applyAlignment="1">
      <alignment/>
    </xf>
    <xf numFmtId="0" fontId="73" fillId="0" borderId="0" xfId="0" applyFont="1" applyFill="1" applyAlignment="1">
      <alignment horizontal="center" vertical="center" wrapText="1"/>
    </xf>
    <xf numFmtId="171" fontId="2" fillId="0" borderId="0" xfId="54" applyNumberFormat="1" applyFont="1" applyFill="1" applyAlignment="1">
      <alignment horizontal="center" vertical="center"/>
      <protection/>
    </xf>
    <xf numFmtId="173" fontId="2" fillId="0" borderId="0" xfId="54" applyNumberFormat="1" applyFont="1" applyFill="1" applyAlignment="1">
      <alignment horizontal="center" vertical="center"/>
      <protection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 wrapText="1"/>
    </xf>
    <xf numFmtId="185" fontId="80" fillId="33" borderId="41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9" fillId="0" borderId="0" xfId="0" applyFont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0" xfId="0" applyFont="1" applyAlignment="1">
      <alignment horizontal="right" vertical="center" indent="15"/>
    </xf>
    <xf numFmtId="0" fontId="79" fillId="0" borderId="0" xfId="0" applyFont="1" applyFill="1" applyAlignment="1">
      <alignment horizontal="center" wrapText="1"/>
    </xf>
    <xf numFmtId="0" fontId="79" fillId="0" borderId="0" xfId="0" applyFont="1" applyFill="1" applyAlignment="1">
      <alignment wrapText="1"/>
    </xf>
    <xf numFmtId="0" fontId="73" fillId="0" borderId="0" xfId="0" applyFont="1" applyFill="1" applyAlignment="1">
      <alignment horizontal="right" vertical="center" indent="15"/>
    </xf>
    <xf numFmtId="0" fontId="7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42" xfId="54" applyFont="1" applyBorder="1" applyAlignment="1">
      <alignment horizontal="center" vertical="center" wrapText="1"/>
      <protection/>
    </xf>
    <xf numFmtId="0" fontId="4" fillId="0" borderId="37" xfId="54" applyFont="1" applyBorder="1" applyAlignment="1">
      <alignment horizontal="center" vertical="center" wrapText="1"/>
      <protection/>
    </xf>
    <xf numFmtId="0" fontId="4" fillId="0" borderId="43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44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vertical="center" wrapText="1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2" fillId="0" borderId="45" xfId="54" applyFont="1" applyBorder="1" applyAlignment="1">
      <alignment horizontal="center" vertical="center" wrapText="1"/>
      <protection/>
    </xf>
    <xf numFmtId="0" fontId="73" fillId="0" borderId="24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2" fillId="0" borderId="28" xfId="54" applyFont="1" applyBorder="1" applyAlignment="1">
      <alignment horizontal="center" vertical="center" wrapText="1"/>
      <protection/>
    </xf>
    <xf numFmtId="0" fontId="73" fillId="0" borderId="32" xfId="0" applyFont="1" applyBorder="1" applyAlignment="1">
      <alignment horizontal="center" vertical="center"/>
    </xf>
    <xf numFmtId="0" fontId="2" fillId="0" borderId="22" xfId="54" applyFont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 wrapText="1"/>
    </xf>
    <xf numFmtId="0" fontId="4" fillId="0" borderId="1" xfId="39" applyFont="1" applyFill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9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/>
    </xf>
    <xf numFmtId="171" fontId="2" fillId="33" borderId="44" xfId="54" applyNumberFormat="1" applyFont="1" applyFill="1" applyBorder="1" applyAlignment="1">
      <alignment horizontal="center" vertical="center"/>
      <protection/>
    </xf>
    <xf numFmtId="171" fontId="73" fillId="33" borderId="17" xfId="0" applyNumberFormat="1" applyFont="1" applyFill="1" applyBorder="1" applyAlignment="1">
      <alignment horizontal="center" vertical="center"/>
    </xf>
    <xf numFmtId="171" fontId="73" fillId="33" borderId="22" xfId="0" applyNumberFormat="1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 wrapText="1"/>
      <protection/>
    </xf>
    <xf numFmtId="171" fontId="80" fillId="0" borderId="0" xfId="0" applyNumberFormat="1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171" fontId="4" fillId="33" borderId="38" xfId="54" applyNumberFormat="1" applyFont="1" applyFill="1" applyBorder="1" applyAlignment="1">
      <alignment horizontal="center" vertical="center"/>
      <protection/>
    </xf>
    <xf numFmtId="171" fontId="4" fillId="33" borderId="39" xfId="54" applyNumberFormat="1" applyFont="1" applyFill="1" applyBorder="1" applyAlignment="1">
      <alignment horizontal="center" vertical="center"/>
      <protection/>
    </xf>
    <xf numFmtId="171" fontId="4" fillId="33" borderId="40" xfId="54" applyNumberFormat="1" applyFont="1" applyFill="1" applyBorder="1" applyAlignment="1">
      <alignment horizontal="center" vertical="center"/>
      <protection/>
    </xf>
    <xf numFmtId="0" fontId="4" fillId="4" borderId="3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0" fontId="73" fillId="0" borderId="1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 wrapText="1"/>
    </xf>
    <xf numFmtId="171" fontId="2" fillId="33" borderId="43" xfId="54" applyNumberFormat="1" applyFont="1" applyFill="1" applyBorder="1" applyAlignment="1">
      <alignment horizontal="center" vertical="center"/>
      <protection/>
    </xf>
    <xf numFmtId="171" fontId="73" fillId="33" borderId="51" xfId="0" applyNumberFormat="1" applyFont="1" applyFill="1" applyBorder="1" applyAlignment="1">
      <alignment horizontal="center" vertical="center"/>
    </xf>
    <xf numFmtId="171" fontId="2" fillId="33" borderId="36" xfId="54" applyNumberFormat="1" applyFont="1" applyFill="1" applyBorder="1" applyAlignment="1">
      <alignment horizontal="center" vertical="center"/>
      <protection/>
    </xf>
    <xf numFmtId="171" fontId="2" fillId="33" borderId="28" xfId="54" applyNumberFormat="1" applyFont="1" applyFill="1" applyBorder="1" applyAlignment="1">
      <alignment horizontal="center" vertical="center"/>
      <protection/>
    </xf>
    <xf numFmtId="0" fontId="80" fillId="0" borderId="50" xfId="0" applyFont="1" applyBorder="1" applyAlignment="1">
      <alignment vertical="center"/>
    </xf>
    <xf numFmtId="174" fontId="80" fillId="0" borderId="50" xfId="0" applyNumberFormat="1" applyFont="1" applyBorder="1" applyAlignment="1">
      <alignment vertical="center" wrapText="1"/>
    </xf>
    <xf numFmtId="0" fontId="79" fillId="0" borderId="0" xfId="0" applyFont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3" fillId="0" borderId="18" xfId="0" applyFont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 wrapText="1"/>
    </xf>
    <xf numFmtId="0" fontId="82" fillId="0" borderId="52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0" fontId="7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3" fillId="0" borderId="0" xfId="0" applyNumberFormat="1" applyFont="1" applyAlignment="1">
      <alignment/>
    </xf>
    <xf numFmtId="0" fontId="73" fillId="0" borderId="0" xfId="0" applyFont="1" applyBorder="1" applyAlignment="1">
      <alignment vertical="top"/>
    </xf>
    <xf numFmtId="0" fontId="73" fillId="0" borderId="0" xfId="0" applyFont="1" applyBorder="1" applyAlignment="1">
      <alignment horizontal="center" vertical="top" wrapText="1"/>
    </xf>
    <xf numFmtId="0" fontId="85" fillId="0" borderId="0" xfId="0" applyFont="1" applyAlignment="1">
      <alignment horizontal="right"/>
    </xf>
    <xf numFmtId="171" fontId="73" fillId="33" borderId="47" xfId="0" applyNumberFormat="1" applyFont="1" applyFill="1" applyBorder="1" applyAlignment="1" applyProtection="1">
      <alignment horizontal="center" vertical="center"/>
      <protection hidden="1"/>
    </xf>
    <xf numFmtId="171" fontId="2" fillId="33" borderId="22" xfId="0" applyNumberFormat="1" applyFont="1" applyFill="1" applyBorder="1" applyAlignment="1" applyProtection="1">
      <alignment horizontal="center" vertical="center"/>
      <protection hidden="1"/>
    </xf>
    <xf numFmtId="171" fontId="73" fillId="33" borderId="44" xfId="0" applyNumberFormat="1" applyFont="1" applyFill="1" applyBorder="1" applyAlignment="1" applyProtection="1">
      <alignment horizontal="center" vertical="center"/>
      <protection hidden="1"/>
    </xf>
    <xf numFmtId="4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73" fillId="0" borderId="53" xfId="0" applyNumberFormat="1" applyFont="1" applyBorder="1" applyAlignment="1">
      <alignment horizontal="center" vertical="center" wrapText="1"/>
    </xf>
    <xf numFmtId="0" fontId="73" fillId="0" borderId="54" xfId="0" applyNumberFormat="1" applyFont="1" applyBorder="1" applyAlignment="1" applyProtection="1">
      <alignment horizontal="center" vertical="center" wrapText="1"/>
      <protection hidden="1"/>
    </xf>
    <xf numFmtId="0" fontId="73" fillId="33" borderId="21" xfId="0" applyNumberFormat="1" applyFont="1" applyFill="1" applyBorder="1" applyAlignment="1" applyProtection="1">
      <alignment horizontal="center" vertical="center" wrapText="1"/>
      <protection hidden="1"/>
    </xf>
    <xf numFmtId="170" fontId="73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29" xfId="0" applyFont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0" borderId="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 wrapText="1"/>
    </xf>
    <xf numFmtId="0" fontId="80" fillId="0" borderId="0" xfId="0" applyFont="1" applyAlignment="1">
      <alignment/>
    </xf>
    <xf numFmtId="186" fontId="73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55" xfId="0" applyFont="1" applyBorder="1" applyAlignment="1">
      <alignment vertical="center"/>
    </xf>
    <xf numFmtId="4" fontId="80" fillId="0" borderId="0" xfId="0" applyNumberFormat="1" applyFont="1" applyFill="1" applyBorder="1" applyAlignment="1">
      <alignment horizontal="left"/>
    </xf>
    <xf numFmtId="0" fontId="85" fillId="0" borderId="0" xfId="0" applyFont="1" applyAlignment="1">
      <alignment horizontal="center"/>
    </xf>
    <xf numFmtId="0" fontId="79" fillId="0" borderId="52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17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80" fillId="0" borderId="56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4" fillId="4" borderId="30" xfId="0" applyNumberFormat="1" applyFont="1" applyFill="1" applyBorder="1" applyAlignment="1">
      <alignment horizontal="center" vertical="center"/>
    </xf>
    <xf numFmtId="4" fontId="4" fillId="4" borderId="32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/>
    </xf>
    <xf numFmtId="171" fontId="2" fillId="34" borderId="34" xfId="54" applyNumberFormat="1" applyFont="1" applyFill="1" applyBorder="1" applyAlignment="1">
      <alignment horizontal="center" vertical="center"/>
      <protection/>
    </xf>
    <xf numFmtId="171" fontId="2" fillId="34" borderId="19" xfId="54" applyNumberFormat="1" applyFont="1" applyFill="1" applyBorder="1" applyAlignment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73" fillId="0" borderId="35" xfId="0" applyFont="1" applyFill="1" applyBorder="1" applyAlignment="1">
      <alignment horizontal="center" vertical="center"/>
    </xf>
    <xf numFmtId="0" fontId="2" fillId="0" borderId="38" xfId="54" applyFont="1" applyFill="1" applyBorder="1" applyAlignment="1">
      <alignment horizontal="center" vertical="center" wrapText="1"/>
      <protection/>
    </xf>
    <xf numFmtId="0" fontId="2" fillId="0" borderId="39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0" fontId="80" fillId="0" borderId="50" xfId="0" applyFont="1" applyFill="1" applyBorder="1" applyAlignment="1">
      <alignment horizontal="left" vertical="center"/>
    </xf>
    <xf numFmtId="0" fontId="80" fillId="0" borderId="58" xfId="0" applyFont="1" applyFill="1" applyBorder="1" applyAlignment="1">
      <alignment horizontal="left" vertical="center"/>
    </xf>
    <xf numFmtId="0" fontId="73" fillId="0" borderId="47" xfId="0" applyFont="1" applyBorder="1" applyAlignment="1">
      <alignment horizontal="center" vertical="center" wrapText="1"/>
    </xf>
    <xf numFmtId="0" fontId="74" fillId="0" borderId="47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4" fillId="0" borderId="60" xfId="54" applyFont="1" applyBorder="1" applyAlignment="1">
      <alignment horizontal="center" vertical="center" wrapText="1"/>
      <protection/>
    </xf>
    <xf numFmtId="0" fontId="4" fillId="0" borderId="46" xfId="54" applyFont="1" applyBorder="1" applyAlignment="1">
      <alignment horizontal="center" vertical="center" wrapText="1"/>
      <protection/>
    </xf>
    <xf numFmtId="0" fontId="4" fillId="0" borderId="55" xfId="54" applyFont="1" applyBorder="1" applyAlignment="1">
      <alignment horizontal="center" vertical="center" wrapText="1"/>
      <protection/>
    </xf>
    <xf numFmtId="0" fontId="4" fillId="0" borderId="61" xfId="54" applyFont="1" applyBorder="1" applyAlignment="1">
      <alignment horizontal="center" vertical="center" wrapText="1"/>
      <protection/>
    </xf>
    <xf numFmtId="0" fontId="4" fillId="0" borderId="62" xfId="54" applyFont="1" applyBorder="1" applyAlignment="1">
      <alignment horizontal="center" vertical="center" wrapText="1"/>
      <protection/>
    </xf>
    <xf numFmtId="3" fontId="4" fillId="4" borderId="23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47" xfId="0" applyNumberFormat="1" applyFont="1" applyFill="1" applyBorder="1" applyAlignment="1">
      <alignment horizontal="center" vertical="center"/>
    </xf>
    <xf numFmtId="0" fontId="80" fillId="0" borderId="35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171" fontId="80" fillId="0" borderId="0" xfId="0" applyNumberFormat="1" applyFont="1" applyFill="1" applyBorder="1" applyAlignment="1">
      <alignment horizontal="center" vertical="center"/>
    </xf>
    <xf numFmtId="0" fontId="80" fillId="0" borderId="5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vertical="center"/>
    </xf>
    <xf numFmtId="0" fontId="80" fillId="0" borderId="50" xfId="0" applyFont="1" applyFill="1" applyBorder="1" applyAlignment="1">
      <alignment horizontal="left" vertical="center"/>
    </xf>
    <xf numFmtId="0" fontId="73" fillId="0" borderId="0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73" fillId="0" borderId="19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79" fillId="0" borderId="0" xfId="0" applyFont="1" applyAlignment="1">
      <alignment horizontal="center" wrapText="1"/>
    </xf>
    <xf numFmtId="0" fontId="73" fillId="0" borderId="29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80" fillId="0" borderId="50" xfId="0" applyFont="1" applyBorder="1" applyAlignment="1">
      <alignment horizontal="left"/>
    </xf>
    <xf numFmtId="0" fontId="87" fillId="0" borderId="0" xfId="0" applyFont="1" applyAlignment="1">
      <alignment wrapText="1"/>
    </xf>
    <xf numFmtId="0" fontId="0" fillId="0" borderId="0" xfId="0" applyAlignment="1">
      <alignment wrapText="1"/>
    </xf>
    <xf numFmtId="0" fontId="7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 wrapText="1"/>
    </xf>
    <xf numFmtId="0" fontId="80" fillId="0" borderId="30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2" fillId="0" borderId="34" xfId="52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80" fillId="0" borderId="3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171" fontId="2" fillId="33" borderId="42" xfId="54" applyNumberFormat="1" applyFont="1" applyFill="1" applyBorder="1" applyAlignment="1">
      <alignment horizontal="center" vertical="center"/>
      <protection/>
    </xf>
    <xf numFmtId="171" fontId="2" fillId="33" borderId="30" xfId="54" applyNumberFormat="1" applyFont="1" applyFill="1" applyBorder="1" applyAlignment="1">
      <alignment horizontal="center" vertical="center"/>
      <protection/>
    </xf>
    <xf numFmtId="0" fontId="2" fillId="0" borderId="0" xfId="39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/>
    </xf>
    <xf numFmtId="0" fontId="73" fillId="0" borderId="38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73" fillId="0" borderId="53" xfId="0" applyNumberFormat="1" applyFont="1" applyFill="1" applyBorder="1" applyAlignment="1">
      <alignment horizontal="center" vertical="center" wrapText="1"/>
    </xf>
    <xf numFmtId="0" fontId="73" fillId="0" borderId="19" xfId="0" applyNumberFormat="1" applyFont="1" applyFill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73" fillId="0" borderId="20" xfId="0" applyFont="1" applyBorder="1" applyAlignment="1">
      <alignment horizontal="center" vertical="center"/>
    </xf>
    <xf numFmtId="0" fontId="73" fillId="0" borderId="58" xfId="0" applyFont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vertical="center" wrapText="1"/>
    </xf>
    <xf numFmtId="0" fontId="87" fillId="4" borderId="0" xfId="0" applyFont="1" applyFill="1" applyAlignment="1">
      <alignment vertical="center" wrapText="1"/>
    </xf>
    <xf numFmtId="0" fontId="87" fillId="4" borderId="0" xfId="0" applyFont="1" applyFill="1" applyAlignment="1">
      <alignment wrapText="1"/>
    </xf>
    <xf numFmtId="3" fontId="80" fillId="4" borderId="35" xfId="0" applyNumberFormat="1" applyFont="1" applyFill="1" applyBorder="1" applyAlignment="1">
      <alignment horizontal="center" vertical="center"/>
    </xf>
    <xf numFmtId="0" fontId="73" fillId="4" borderId="24" xfId="0" applyNumberFormat="1" applyFont="1" applyFill="1" applyBorder="1" applyAlignment="1">
      <alignment horizontal="center" vertical="center" wrapText="1"/>
    </xf>
    <xf numFmtId="0" fontId="73" fillId="4" borderId="12" xfId="0" applyNumberFormat="1" applyFont="1" applyFill="1" applyBorder="1" applyAlignment="1">
      <alignment horizontal="center" vertical="center" wrapText="1"/>
    </xf>
    <xf numFmtId="0" fontId="73" fillId="4" borderId="42" xfId="0" applyNumberFormat="1" applyFont="1" applyFill="1" applyBorder="1" applyAlignment="1">
      <alignment horizontal="center" vertical="center" wrapText="1"/>
    </xf>
    <xf numFmtId="0" fontId="73" fillId="4" borderId="14" xfId="0" applyNumberFormat="1" applyFont="1" applyFill="1" applyBorder="1" applyAlignment="1">
      <alignment horizontal="center" vertical="center" wrapText="1"/>
    </xf>
    <xf numFmtId="0" fontId="73" fillId="4" borderId="30" xfId="0" applyNumberFormat="1" applyFont="1" applyFill="1" applyBorder="1" applyAlignment="1">
      <alignment horizontal="center" vertical="center" wrapText="1"/>
    </xf>
    <xf numFmtId="0" fontId="73" fillId="4" borderId="17" xfId="0" applyNumberFormat="1" applyFont="1" applyFill="1" applyBorder="1" applyAlignment="1">
      <alignment horizontal="center" vertical="center" wrapText="1"/>
    </xf>
    <xf numFmtId="186" fontId="73" fillId="4" borderId="47" xfId="0" applyNumberFormat="1" applyFont="1" applyFill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171" fontId="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85" fillId="0" borderId="49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64" xfId="0" applyFont="1" applyBorder="1" applyAlignment="1">
      <alignment horizontal="left" vertical="center" wrapText="1"/>
    </xf>
    <xf numFmtId="0" fontId="85" fillId="0" borderId="64" xfId="0" applyFont="1" applyBorder="1" applyAlignment="1">
      <alignment horizontal="left" vertical="center"/>
    </xf>
    <xf numFmtId="0" fontId="85" fillId="0" borderId="48" xfId="0" applyFont="1" applyBorder="1" applyAlignment="1">
      <alignment horizontal="left" vertical="center" wrapText="1"/>
    </xf>
    <xf numFmtId="0" fontId="80" fillId="0" borderId="0" xfId="0" applyFont="1" applyAlignment="1">
      <alignment vertical="center"/>
    </xf>
    <xf numFmtId="171" fontId="80" fillId="33" borderId="38" xfId="0" applyNumberFormat="1" applyFont="1" applyFill="1" applyBorder="1" applyAlignment="1">
      <alignment horizontal="center" vertical="center"/>
    </xf>
    <xf numFmtId="171" fontId="80" fillId="4" borderId="40" xfId="0" applyNumberFormat="1" applyFont="1" applyFill="1" applyBorder="1" applyAlignment="1">
      <alignment horizontal="center" vertical="center"/>
    </xf>
    <xf numFmtId="171" fontId="73" fillId="4" borderId="12" xfId="0" applyNumberFormat="1" applyFont="1" applyFill="1" applyBorder="1" applyAlignment="1">
      <alignment horizontal="center" vertical="center" wrapText="1"/>
    </xf>
    <xf numFmtId="171" fontId="73" fillId="4" borderId="28" xfId="0" applyNumberFormat="1" applyFont="1" applyFill="1" applyBorder="1" applyAlignment="1">
      <alignment horizontal="center" vertical="center" wrapText="1"/>
    </xf>
    <xf numFmtId="171" fontId="73" fillId="4" borderId="14" xfId="0" applyNumberFormat="1" applyFont="1" applyFill="1" applyBorder="1" applyAlignment="1">
      <alignment horizontal="center" vertical="center" wrapText="1"/>
    </xf>
    <xf numFmtId="171" fontId="73" fillId="4" borderId="44" xfId="0" applyNumberFormat="1" applyFont="1" applyFill="1" applyBorder="1" applyAlignment="1">
      <alignment horizontal="center" vertical="center" wrapText="1"/>
    </xf>
    <xf numFmtId="171" fontId="73" fillId="4" borderId="17" xfId="0" applyNumberFormat="1" applyFont="1" applyFill="1" applyBorder="1" applyAlignment="1">
      <alignment horizontal="center" vertical="center" wrapText="1"/>
    </xf>
    <xf numFmtId="171" fontId="73" fillId="4" borderId="22" xfId="0" applyNumberFormat="1" applyFont="1" applyFill="1" applyBorder="1" applyAlignment="1">
      <alignment horizontal="center" vertical="center" wrapText="1"/>
    </xf>
    <xf numFmtId="171" fontId="4" fillId="4" borderId="30" xfId="0" applyNumberFormat="1" applyFont="1" applyFill="1" applyBorder="1" applyAlignment="1">
      <alignment horizontal="center" vertical="center"/>
    </xf>
    <xf numFmtId="171" fontId="4" fillId="4" borderId="17" xfId="0" applyNumberFormat="1" applyFont="1" applyFill="1" applyBorder="1" applyAlignment="1">
      <alignment horizontal="center" vertical="center"/>
    </xf>
    <xf numFmtId="171" fontId="4" fillId="4" borderId="22" xfId="0" applyNumberFormat="1" applyFont="1" applyFill="1" applyBorder="1" applyAlignment="1">
      <alignment horizontal="center" vertical="center"/>
    </xf>
    <xf numFmtId="171" fontId="4" fillId="4" borderId="35" xfId="0" applyNumberFormat="1" applyFont="1" applyFill="1" applyBorder="1" applyAlignment="1">
      <alignment horizontal="center" vertical="center"/>
    </xf>
    <xf numFmtId="171" fontId="4" fillId="4" borderId="51" xfId="0" applyNumberFormat="1" applyFont="1" applyFill="1" applyBorder="1" applyAlignment="1">
      <alignment horizontal="center" vertical="center"/>
    </xf>
    <xf numFmtId="171" fontId="4" fillId="4" borderId="42" xfId="0" applyNumberFormat="1" applyFont="1" applyFill="1" applyBorder="1" applyAlignment="1">
      <alignment horizontal="center" vertical="center"/>
    </xf>
    <xf numFmtId="171" fontId="4" fillId="4" borderId="43" xfId="0" applyNumberFormat="1" applyFont="1" applyFill="1" applyBorder="1" applyAlignment="1">
      <alignment horizontal="center" vertical="center"/>
    </xf>
    <xf numFmtId="171" fontId="4" fillId="4" borderId="65" xfId="0" applyNumberFormat="1" applyFont="1" applyFill="1" applyBorder="1" applyAlignment="1">
      <alignment horizontal="center" vertical="center"/>
    </xf>
    <xf numFmtId="171" fontId="4" fillId="4" borderId="66" xfId="0" applyNumberFormat="1" applyFont="1" applyFill="1" applyBorder="1" applyAlignment="1">
      <alignment horizontal="center" vertical="center"/>
    </xf>
    <xf numFmtId="0" fontId="73" fillId="0" borderId="30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80" fillId="0" borderId="50" xfId="0" applyFont="1" applyBorder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80" fillId="0" borderId="0" xfId="0" applyNumberFormat="1" applyFont="1" applyBorder="1" applyAlignment="1">
      <alignment vertical="center"/>
    </xf>
    <xf numFmtId="0" fontId="79" fillId="0" borderId="0" xfId="0" applyFont="1" applyFill="1" applyBorder="1" applyAlignment="1">
      <alignment horizontal="center" wrapText="1"/>
    </xf>
    <xf numFmtId="0" fontId="8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left" vertical="center" wrapText="1"/>
    </xf>
    <xf numFmtId="0" fontId="90" fillId="0" borderId="0" xfId="0" applyFont="1" applyAlignment="1">
      <alignment horizontal="justify" vertical="center" wrapText="1"/>
    </xf>
    <xf numFmtId="0" fontId="2" fillId="0" borderId="53" xfId="54" applyFont="1" applyFill="1" applyBorder="1" applyAlignment="1">
      <alignment horizontal="center" vertical="center" wrapText="1"/>
      <protection/>
    </xf>
    <xf numFmtId="0" fontId="2" fillId="0" borderId="67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0" fontId="4" fillId="0" borderId="56" xfId="54" applyFont="1" applyBorder="1" applyAlignment="1">
      <alignment horizontal="center" vertical="center" wrapText="1"/>
      <protection/>
    </xf>
    <xf numFmtId="0" fontId="4" fillId="0" borderId="68" xfId="54" applyFont="1" applyBorder="1" applyAlignment="1">
      <alignment horizontal="center" vertical="center" wrapText="1"/>
      <protection/>
    </xf>
    <xf numFmtId="0" fontId="4" fillId="0" borderId="69" xfId="54" applyFont="1" applyBorder="1" applyAlignment="1">
      <alignment horizontal="center" vertical="center" wrapText="1"/>
      <protection/>
    </xf>
    <xf numFmtId="0" fontId="4" fillId="0" borderId="70" xfId="54" applyFont="1" applyBorder="1" applyAlignment="1">
      <alignment horizontal="center" vertical="center" wrapText="1"/>
      <protection/>
    </xf>
    <xf numFmtId="0" fontId="4" fillId="0" borderId="71" xfId="54" applyFont="1" applyBorder="1" applyAlignment="1">
      <alignment horizontal="center" vertical="center" wrapText="1"/>
      <protection/>
    </xf>
    <xf numFmtId="0" fontId="83" fillId="4" borderId="31" xfId="0" applyFont="1" applyFill="1" applyBorder="1" applyAlignment="1">
      <alignment horizontal="center" vertical="center" wrapText="1"/>
    </xf>
    <xf numFmtId="0" fontId="83" fillId="4" borderId="48" xfId="0" applyFont="1" applyFill="1" applyBorder="1" applyAlignment="1">
      <alignment horizontal="center" vertical="center" wrapText="1"/>
    </xf>
    <xf numFmtId="0" fontId="83" fillId="4" borderId="43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0" fontId="82" fillId="33" borderId="31" xfId="0" applyFont="1" applyFill="1" applyBorder="1" applyAlignment="1">
      <alignment horizontal="left" vertical="center"/>
    </xf>
    <xf numFmtId="0" fontId="82" fillId="33" borderId="48" xfId="0" applyFont="1" applyFill="1" applyBorder="1" applyAlignment="1">
      <alignment horizontal="left" vertical="center"/>
    </xf>
    <xf numFmtId="0" fontId="82" fillId="33" borderId="43" xfId="0" applyFont="1" applyFill="1" applyBorder="1" applyAlignment="1">
      <alignment horizontal="left" vertical="center"/>
    </xf>
    <xf numFmtId="0" fontId="4" fillId="0" borderId="73" xfId="54" applyFont="1" applyBorder="1" applyAlignment="1">
      <alignment horizontal="center" vertical="center" wrapText="1"/>
      <protection/>
    </xf>
    <xf numFmtId="0" fontId="4" fillId="0" borderId="45" xfId="54" applyFont="1" applyBorder="1" applyAlignment="1">
      <alignment horizontal="center" vertical="center" wrapText="1"/>
      <protection/>
    </xf>
    <xf numFmtId="0" fontId="73" fillId="0" borderId="23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73" fillId="0" borderId="22" xfId="0" applyFont="1" applyBorder="1" applyAlignment="1">
      <alignment horizontal="center" vertical="center" wrapText="1"/>
    </xf>
    <xf numFmtId="171" fontId="4" fillId="33" borderId="20" xfId="54" applyNumberFormat="1" applyFont="1" applyFill="1" applyBorder="1" applyAlignment="1">
      <alignment horizontal="center" vertical="center" wrapText="1"/>
      <protection/>
    </xf>
    <xf numFmtId="171" fontId="4" fillId="33" borderId="58" xfId="54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center"/>
    </xf>
    <xf numFmtId="0" fontId="85" fillId="0" borderId="31" xfId="0" applyFont="1" applyBorder="1" applyAlignment="1">
      <alignment horizontal="left" vertical="center" wrapText="1"/>
    </xf>
    <xf numFmtId="0" fontId="85" fillId="0" borderId="48" xfId="0" applyFont="1" applyBorder="1" applyAlignment="1">
      <alignment horizontal="left" vertical="center"/>
    </xf>
    <xf numFmtId="0" fontId="85" fillId="0" borderId="43" xfId="0" applyFont="1" applyBorder="1" applyAlignment="1">
      <alignment horizontal="left" vertical="center"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2" fillId="0" borderId="19" xfId="54" applyFont="1" applyFill="1" applyBorder="1" applyAlignment="1">
      <alignment horizontal="center" vertical="center" wrapText="1"/>
      <protection/>
    </xf>
    <xf numFmtId="0" fontId="2" fillId="0" borderId="74" xfId="5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33" xfId="39" applyFont="1" applyFill="1" applyBorder="1" applyAlignment="1">
      <alignment horizontal="center" vertical="center" wrapText="1"/>
    </xf>
    <xf numFmtId="0" fontId="2" fillId="0" borderId="72" xfId="39" applyFont="1" applyFill="1" applyBorder="1" applyAlignment="1">
      <alignment horizontal="center" vertical="center" wrapText="1"/>
    </xf>
    <xf numFmtId="0" fontId="2" fillId="0" borderId="75" xfId="39" applyFont="1" applyFill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4" fillId="0" borderId="29" xfId="54" applyFont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center" vertical="center"/>
      <protection/>
    </xf>
    <xf numFmtId="0" fontId="4" fillId="0" borderId="72" xfId="54" applyFont="1" applyBorder="1" applyAlignment="1">
      <alignment horizontal="center" vertical="center"/>
      <protection/>
    </xf>
    <xf numFmtId="0" fontId="4" fillId="0" borderId="75" xfId="54" applyFont="1" applyBorder="1" applyAlignment="1">
      <alignment horizontal="center" vertical="center"/>
      <protection/>
    </xf>
    <xf numFmtId="0" fontId="80" fillId="0" borderId="0" xfId="0" applyFont="1" applyFill="1" applyBorder="1" applyAlignment="1">
      <alignment horizontal="left" vertical="center"/>
    </xf>
    <xf numFmtId="0" fontId="80" fillId="0" borderId="55" xfId="0" applyFont="1" applyFill="1" applyBorder="1" applyAlignment="1">
      <alignment horizontal="left" vertical="center"/>
    </xf>
    <xf numFmtId="0" fontId="80" fillId="0" borderId="50" xfId="0" applyFont="1" applyFill="1" applyBorder="1" applyAlignment="1">
      <alignment horizontal="left" vertical="center"/>
    </xf>
    <xf numFmtId="0" fontId="80" fillId="0" borderId="58" xfId="0" applyFont="1" applyFill="1" applyBorder="1" applyAlignment="1">
      <alignment horizontal="left" vertical="center"/>
    </xf>
    <xf numFmtId="0" fontId="79" fillId="0" borderId="50" xfId="0" applyFont="1" applyBorder="1" applyAlignment="1">
      <alignment horizontal="left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left" wrapText="1"/>
    </xf>
    <xf numFmtId="0" fontId="73" fillId="0" borderId="48" xfId="0" applyFont="1" applyBorder="1" applyAlignment="1">
      <alignment horizontal="left" wrapText="1"/>
    </xf>
    <xf numFmtId="0" fontId="73" fillId="0" borderId="43" xfId="0" applyFont="1" applyBorder="1" applyAlignment="1">
      <alignment horizontal="left" wrapText="1"/>
    </xf>
    <xf numFmtId="2" fontId="2" fillId="0" borderId="33" xfId="39" applyNumberFormat="1" applyFont="1" applyFill="1" applyBorder="1" applyAlignment="1">
      <alignment horizontal="center" vertical="top" wrapText="1"/>
    </xf>
    <xf numFmtId="2" fontId="2" fillId="0" borderId="72" xfId="39" applyNumberFormat="1" applyFont="1" applyFill="1" applyBorder="1" applyAlignment="1">
      <alignment horizontal="center" vertical="top" wrapText="1"/>
    </xf>
    <xf numFmtId="2" fontId="2" fillId="0" borderId="75" xfId="39" applyNumberFormat="1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171" fontId="4" fillId="4" borderId="72" xfId="0" applyNumberFormat="1" applyFont="1" applyFill="1" applyBorder="1" applyAlignment="1">
      <alignment horizontal="center" vertical="center"/>
    </xf>
    <xf numFmtId="171" fontId="4" fillId="4" borderId="75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justify" vertical="top" wrapText="1"/>
    </xf>
    <xf numFmtId="0" fontId="9" fillId="0" borderId="48" xfId="0" applyFont="1" applyBorder="1" applyAlignment="1">
      <alignment horizontal="justify" vertical="top" wrapText="1"/>
    </xf>
    <xf numFmtId="0" fontId="9" fillId="0" borderId="43" xfId="0" applyFont="1" applyBorder="1" applyAlignment="1">
      <alignment horizontal="justify" vertical="top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72" xfId="0" applyFont="1" applyFill="1" applyBorder="1" applyAlignment="1">
      <alignment horizontal="center" vertical="center" wrapText="1"/>
    </xf>
    <xf numFmtId="0" fontId="73" fillId="0" borderId="75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 vertical="center" wrapText="1"/>
      <protection/>
    </xf>
    <xf numFmtId="0" fontId="80" fillId="0" borderId="33" xfId="0" applyFont="1" applyBorder="1" applyAlignment="1">
      <alignment horizontal="center" vertical="center" wrapText="1"/>
    </xf>
    <xf numFmtId="0" fontId="80" fillId="0" borderId="72" xfId="0" applyFont="1" applyBorder="1" applyAlignment="1">
      <alignment horizontal="center" vertical="center" wrapText="1"/>
    </xf>
    <xf numFmtId="0" fontId="80" fillId="0" borderId="75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174" fontId="80" fillId="0" borderId="33" xfId="0" applyNumberFormat="1" applyFont="1" applyBorder="1" applyAlignment="1">
      <alignment horizontal="center" vertical="center" wrapText="1"/>
    </xf>
    <xf numFmtId="174" fontId="80" fillId="0" borderId="72" xfId="0" applyNumberFormat="1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171" fontId="4" fillId="33" borderId="33" xfId="0" applyNumberFormat="1" applyFont="1" applyFill="1" applyBorder="1" applyAlignment="1">
      <alignment horizontal="center" vertical="center"/>
    </xf>
    <xf numFmtId="171" fontId="4" fillId="33" borderId="72" xfId="0" applyNumberFormat="1" applyFont="1" applyFill="1" applyBorder="1" applyAlignment="1">
      <alignment horizontal="center" vertical="center"/>
    </xf>
    <xf numFmtId="171" fontId="4" fillId="33" borderId="7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3" fillId="0" borderId="29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9" fillId="0" borderId="14" xfId="0" applyFont="1" applyBorder="1" applyAlignment="1">
      <alignment horizontal="justify" vertical="center" wrapText="1"/>
    </xf>
    <xf numFmtId="0" fontId="79" fillId="0" borderId="14" xfId="0" applyFont="1" applyBorder="1" applyAlignment="1">
      <alignment horizontal="left" vertical="center" wrapText="1"/>
    </xf>
    <xf numFmtId="2" fontId="79" fillId="0" borderId="14" xfId="0" applyNumberFormat="1" applyFont="1" applyBorder="1" applyAlignment="1">
      <alignment horizontal="center" vertical="top" wrapText="1"/>
    </xf>
    <xf numFmtId="0" fontId="74" fillId="0" borderId="14" xfId="0" applyFont="1" applyBorder="1" applyAlignment="1">
      <alignment horizontal="left" vertical="center" wrapText="1"/>
    </xf>
    <xf numFmtId="0" fontId="79" fillId="0" borderId="77" xfId="0" applyFont="1" applyBorder="1" applyAlignment="1">
      <alignment horizontal="center" vertical="center" wrapText="1"/>
    </xf>
    <xf numFmtId="0" fontId="79" fillId="0" borderId="6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2" fontId="79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3" fillId="4" borderId="14" xfId="0" applyFont="1" applyFill="1" applyBorder="1" applyAlignment="1">
      <alignment horizontal="center" vertical="center" wrapText="1"/>
    </xf>
    <xf numFmtId="3" fontId="80" fillId="4" borderId="35" xfId="0" applyNumberFormat="1" applyFont="1" applyFill="1" applyBorder="1" applyAlignment="1">
      <alignment horizontal="center" vertical="center"/>
    </xf>
    <xf numFmtId="0" fontId="4" fillId="0" borderId="29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171" fontId="80" fillId="33" borderId="32" xfId="0" applyNumberFormat="1" applyFont="1" applyFill="1" applyBorder="1" applyAlignment="1">
      <alignment horizontal="center" vertical="center"/>
    </xf>
    <xf numFmtId="171" fontId="80" fillId="33" borderId="6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51" xfId="0" applyFont="1" applyFill="1" applyBorder="1" applyAlignment="1">
      <alignment horizontal="center" vertical="center" wrapText="1"/>
    </xf>
    <xf numFmtId="0" fontId="85" fillId="0" borderId="14" xfId="54" applyFont="1" applyBorder="1" applyAlignment="1">
      <alignment horizontal="left" vertical="center" wrapText="1"/>
      <protection/>
    </xf>
    <xf numFmtId="0" fontId="4" fillId="4" borderId="53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4" fontId="4" fillId="4" borderId="48" xfId="0" applyNumberFormat="1" applyFont="1" applyFill="1" applyBorder="1" applyAlignment="1">
      <alignment horizontal="center" vertical="center"/>
    </xf>
    <xf numFmtId="4" fontId="4" fillId="4" borderId="65" xfId="0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 vertical="center"/>
    </xf>
    <xf numFmtId="3" fontId="4" fillId="4" borderId="48" xfId="0" applyNumberFormat="1" applyFont="1" applyFill="1" applyBorder="1" applyAlignment="1">
      <alignment horizontal="center" vertical="center"/>
    </xf>
    <xf numFmtId="3" fontId="4" fillId="4" borderId="65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3" fontId="4" fillId="4" borderId="53" xfId="0" applyNumberFormat="1" applyFont="1" applyFill="1" applyBorder="1" applyAlignment="1">
      <alignment horizontal="center" vertical="center"/>
    </xf>
    <xf numFmtId="3" fontId="4" fillId="4" borderId="78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7" fillId="4" borderId="31" xfId="0" applyFont="1" applyFill="1" applyBorder="1" applyAlignment="1">
      <alignment horizontal="center" vertical="center" wrapText="1"/>
    </xf>
    <xf numFmtId="0" fontId="77" fillId="4" borderId="48" xfId="0" applyFont="1" applyFill="1" applyBorder="1" applyAlignment="1">
      <alignment horizontal="center" vertical="center" wrapText="1"/>
    </xf>
    <xf numFmtId="0" fontId="77" fillId="4" borderId="43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/>
    </xf>
    <xf numFmtId="0" fontId="73" fillId="33" borderId="66" xfId="0" applyFont="1" applyFill="1" applyBorder="1" applyAlignment="1">
      <alignment horizontal="center" vertical="center"/>
    </xf>
    <xf numFmtId="171" fontId="4" fillId="4" borderId="19" xfId="0" applyNumberFormat="1" applyFont="1" applyFill="1" applyBorder="1" applyAlignment="1">
      <alignment horizontal="center" vertical="center"/>
    </xf>
    <xf numFmtId="171" fontId="4" fillId="4" borderId="66" xfId="0" applyNumberFormat="1" applyFont="1" applyFill="1" applyBorder="1" applyAlignment="1">
      <alignment horizontal="center" vertical="center"/>
    </xf>
    <xf numFmtId="171" fontId="4" fillId="4" borderId="53" xfId="0" applyNumberFormat="1" applyFont="1" applyFill="1" applyBorder="1" applyAlignment="1">
      <alignment horizontal="center" vertical="center"/>
    </xf>
    <xf numFmtId="171" fontId="4" fillId="4" borderId="78" xfId="0" applyNumberFormat="1" applyFont="1" applyFill="1" applyBorder="1" applyAlignment="1">
      <alignment horizontal="center" vertical="center"/>
    </xf>
    <xf numFmtId="171" fontId="80" fillId="33" borderId="19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80" fillId="4" borderId="53" xfId="0" applyFont="1" applyFill="1" applyBorder="1" applyAlignment="1">
      <alignment horizontal="center" vertical="center" wrapText="1"/>
    </xf>
    <xf numFmtId="0" fontId="80" fillId="4" borderId="78" xfId="0" applyFont="1" applyFill="1" applyBorder="1" applyAlignment="1">
      <alignment horizontal="center" vertical="center" wrapText="1"/>
    </xf>
    <xf numFmtId="0" fontId="73" fillId="33" borderId="74" xfId="0" applyFont="1" applyFill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right"/>
    </xf>
    <xf numFmtId="171" fontId="80" fillId="4" borderId="19" xfId="0" applyNumberFormat="1" applyFont="1" applyFill="1" applyBorder="1" applyAlignment="1">
      <alignment horizontal="center" vertical="center" wrapText="1"/>
    </xf>
    <xf numFmtId="171" fontId="80" fillId="4" borderId="66" xfId="0" applyNumberFormat="1" applyFont="1" applyFill="1" applyBorder="1" applyAlignment="1">
      <alignment horizontal="center" vertical="center" wrapText="1"/>
    </xf>
    <xf numFmtId="171" fontId="80" fillId="4" borderId="53" xfId="0" applyNumberFormat="1" applyFont="1" applyFill="1" applyBorder="1" applyAlignment="1">
      <alignment horizontal="center" vertical="center" wrapText="1"/>
    </xf>
    <xf numFmtId="171" fontId="80" fillId="4" borderId="78" xfId="0" applyNumberFormat="1" applyFont="1" applyFill="1" applyBorder="1" applyAlignment="1">
      <alignment horizontal="center" vertical="center" wrapText="1"/>
    </xf>
    <xf numFmtId="171" fontId="4" fillId="33" borderId="19" xfId="0" applyNumberFormat="1" applyFont="1" applyFill="1" applyBorder="1" applyAlignment="1">
      <alignment horizontal="center" vertical="center"/>
    </xf>
    <xf numFmtId="171" fontId="4" fillId="33" borderId="66" xfId="0" applyNumberFormat="1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 vertical="center"/>
    </xf>
    <xf numFmtId="3" fontId="4" fillId="4" borderId="3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1" fontId="4" fillId="4" borderId="32" xfId="0" applyNumberFormat="1" applyFont="1" applyFill="1" applyBorder="1" applyAlignment="1">
      <alignment horizontal="center" vertical="center"/>
    </xf>
    <xf numFmtId="171" fontId="80" fillId="33" borderId="76" xfId="0" applyNumberFormat="1" applyFont="1" applyFill="1" applyBorder="1" applyAlignment="1">
      <alignment horizontal="center" vertical="center"/>
    </xf>
    <xf numFmtId="171" fontId="80" fillId="33" borderId="68" xfId="0" applyNumberFormat="1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80" fillId="0" borderId="42" xfId="0" applyNumberFormat="1" applyFont="1" applyBorder="1" applyAlignment="1">
      <alignment horizontal="center" vertical="center"/>
    </xf>
    <xf numFmtId="0" fontId="80" fillId="0" borderId="14" xfId="0" applyNumberFormat="1" applyFont="1" applyBorder="1" applyAlignment="1">
      <alignment horizontal="center" vertical="center"/>
    </xf>
    <xf numFmtId="0" fontId="80" fillId="0" borderId="30" xfId="0" applyNumberFormat="1" applyFont="1" applyBorder="1" applyAlignment="1">
      <alignment horizontal="center" vertical="center"/>
    </xf>
    <xf numFmtId="0" fontId="80" fillId="0" borderId="17" xfId="0" applyNumberFormat="1" applyFont="1" applyBorder="1" applyAlignment="1">
      <alignment horizontal="center" vertical="center"/>
    </xf>
    <xf numFmtId="0" fontId="91" fillId="0" borderId="56" xfId="0" applyFont="1" applyBorder="1" applyAlignment="1">
      <alignment horizontal="center" vertical="center"/>
    </xf>
    <xf numFmtId="0" fontId="73" fillId="0" borderId="30" xfId="0" applyNumberFormat="1" applyFont="1" applyFill="1" applyBorder="1" applyAlignment="1">
      <alignment horizontal="center" vertical="center"/>
    </xf>
    <xf numFmtId="0" fontId="73" fillId="0" borderId="17" xfId="0" applyNumberFormat="1" applyFont="1" applyFill="1" applyBorder="1" applyAlignment="1">
      <alignment horizontal="center" vertical="center"/>
    </xf>
    <xf numFmtId="0" fontId="73" fillId="0" borderId="23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80" fillId="0" borderId="23" xfId="0" applyNumberFormat="1" applyFont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0" fontId="80" fillId="33" borderId="45" xfId="0" applyFont="1" applyFill="1" applyBorder="1" applyAlignment="1">
      <alignment horizontal="center" vertical="center" wrapText="1"/>
    </xf>
    <xf numFmtId="0" fontId="80" fillId="33" borderId="33" xfId="0" applyFont="1" applyFill="1" applyBorder="1" applyAlignment="1">
      <alignment horizontal="center" vertical="center" wrapText="1"/>
    </xf>
    <xf numFmtId="0" fontId="80" fillId="33" borderId="72" xfId="0" applyFont="1" applyFill="1" applyBorder="1" applyAlignment="1">
      <alignment horizontal="center" vertical="center" wrapText="1"/>
    </xf>
    <xf numFmtId="0" fontId="80" fillId="33" borderId="73" xfId="0" applyFont="1" applyFill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3" fillId="4" borderId="57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73" fillId="4" borderId="18" xfId="0" applyFont="1" applyFill="1" applyBorder="1" applyAlignment="1">
      <alignment horizontal="center" vertical="center" wrapText="1"/>
    </xf>
    <xf numFmtId="0" fontId="73" fillId="4" borderId="43" xfId="0" applyFont="1" applyFill="1" applyBorder="1" applyAlignment="1">
      <alignment horizontal="center" vertical="center" wrapText="1"/>
    </xf>
    <xf numFmtId="0" fontId="73" fillId="4" borderId="19" xfId="0" applyFont="1" applyFill="1" applyBorder="1" applyAlignment="1">
      <alignment horizontal="center" vertical="center" wrapText="1"/>
    </xf>
    <xf numFmtId="0" fontId="73" fillId="4" borderId="51" xfId="0" applyFont="1" applyFill="1" applyBorder="1" applyAlignment="1">
      <alignment horizontal="center" vertical="center" wrapText="1"/>
    </xf>
    <xf numFmtId="171" fontId="73" fillId="4" borderId="11" xfId="0" applyNumberFormat="1" applyFont="1" applyFill="1" applyBorder="1" applyAlignment="1">
      <alignment horizontal="center" vertical="center" wrapText="1"/>
    </xf>
    <xf numFmtId="171" fontId="73" fillId="4" borderId="67" xfId="0" applyNumberFormat="1" applyFont="1" applyFill="1" applyBorder="1" applyAlignment="1">
      <alignment horizontal="center" vertical="center" wrapText="1"/>
    </xf>
    <xf numFmtId="171" fontId="73" fillId="4" borderId="31" xfId="0" applyNumberFormat="1" applyFont="1" applyFill="1" applyBorder="1" applyAlignment="1">
      <alignment horizontal="center" vertical="center" wrapText="1"/>
    </xf>
    <xf numFmtId="171" fontId="73" fillId="4" borderId="48" xfId="0" applyNumberFormat="1" applyFont="1" applyFill="1" applyBorder="1" applyAlignment="1">
      <alignment horizontal="center" vertical="center" wrapText="1"/>
    </xf>
    <xf numFmtId="171" fontId="73" fillId="4" borderId="32" xfId="0" applyNumberFormat="1" applyFont="1" applyFill="1" applyBorder="1" applyAlignment="1">
      <alignment horizontal="center" vertical="center" wrapText="1"/>
    </xf>
    <xf numFmtId="171" fontId="73" fillId="4" borderId="74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73" xfId="0" applyFont="1" applyBorder="1" applyAlignment="1">
      <alignment horizontal="center" vertical="center" wrapText="1"/>
    </xf>
    <xf numFmtId="171" fontId="73" fillId="4" borderId="19" xfId="0" applyNumberFormat="1" applyFont="1" applyFill="1" applyBorder="1" applyAlignment="1">
      <alignment horizontal="center" vertical="center" wrapText="1"/>
    </xf>
    <xf numFmtId="171" fontId="80" fillId="33" borderId="33" xfId="0" applyNumberFormat="1" applyFont="1" applyFill="1" applyBorder="1" applyAlignment="1">
      <alignment horizontal="center" vertical="center" wrapText="1"/>
    </xf>
    <xf numFmtId="171" fontId="80" fillId="33" borderId="72" xfId="0" applyNumberFormat="1" applyFont="1" applyFill="1" applyBorder="1" applyAlignment="1">
      <alignment horizontal="center" vertical="center" wrapText="1"/>
    </xf>
    <xf numFmtId="171" fontId="73" fillId="33" borderId="11" xfId="0" applyNumberFormat="1" applyFont="1" applyFill="1" applyBorder="1" applyAlignment="1">
      <alignment horizontal="center" vertical="center" wrapText="1"/>
    </xf>
    <xf numFmtId="171" fontId="73" fillId="33" borderId="78" xfId="0" applyNumberFormat="1" applyFont="1" applyFill="1" applyBorder="1" applyAlignment="1">
      <alignment horizontal="center" vertical="center" wrapText="1"/>
    </xf>
    <xf numFmtId="171" fontId="73" fillId="33" borderId="31" xfId="0" applyNumberFormat="1" applyFont="1" applyFill="1" applyBorder="1" applyAlignment="1">
      <alignment horizontal="center" vertical="center" wrapText="1"/>
    </xf>
    <xf numFmtId="171" fontId="73" fillId="33" borderId="65" xfId="0" applyNumberFormat="1" applyFont="1" applyFill="1" applyBorder="1" applyAlignment="1">
      <alignment horizontal="center" vertical="center" wrapText="1"/>
    </xf>
    <xf numFmtId="171" fontId="73" fillId="33" borderId="32" xfId="0" applyNumberFormat="1" applyFont="1" applyFill="1" applyBorder="1" applyAlignment="1">
      <alignment horizontal="center" vertical="center" wrapText="1"/>
    </xf>
    <xf numFmtId="171" fontId="73" fillId="33" borderId="66" xfId="0" applyNumberFormat="1" applyFont="1" applyFill="1" applyBorder="1" applyAlignment="1">
      <alignment horizontal="center" vertical="center" wrapText="1"/>
    </xf>
    <xf numFmtId="171" fontId="80" fillId="33" borderId="45" xfId="0" applyNumberFormat="1" applyFont="1" applyFill="1" applyBorder="1" applyAlignment="1">
      <alignment horizontal="center" vertical="center" wrapText="1"/>
    </xf>
    <xf numFmtId="171" fontId="80" fillId="33" borderId="75" xfId="0" applyNumberFormat="1" applyFont="1" applyFill="1" applyBorder="1" applyAlignment="1">
      <alignment horizontal="center" vertical="center" wrapText="1"/>
    </xf>
    <xf numFmtId="0" fontId="85" fillId="0" borderId="31" xfId="0" applyFont="1" applyBorder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91" fillId="0" borderId="55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left"/>
    </xf>
    <xf numFmtId="0" fontId="73" fillId="0" borderId="19" xfId="0" applyFont="1" applyFill="1" applyBorder="1" applyAlignment="1">
      <alignment horizontal="center" vertical="center"/>
    </xf>
    <xf numFmtId="0" fontId="73" fillId="0" borderId="74" xfId="0" applyFont="1" applyFill="1" applyBorder="1" applyAlignment="1">
      <alignment horizontal="center" vertical="center"/>
    </xf>
    <xf numFmtId="186" fontId="80" fillId="4" borderId="10" xfId="0" applyNumberFormat="1" applyFont="1" applyFill="1" applyBorder="1" applyAlignment="1">
      <alignment horizontal="center" vertical="center"/>
    </xf>
    <xf numFmtId="186" fontId="80" fillId="4" borderId="47" xfId="0" applyNumberFormat="1" applyFont="1" applyFill="1" applyBorder="1" applyAlignment="1">
      <alignment horizontal="center" vertical="center"/>
    </xf>
    <xf numFmtId="171" fontId="80" fillId="33" borderId="17" xfId="0" applyNumberFormat="1" applyFont="1" applyFill="1" applyBorder="1" applyAlignment="1">
      <alignment horizontal="center" vertical="center" wrapText="1"/>
    </xf>
    <xf numFmtId="171" fontId="80" fillId="33" borderId="22" xfId="0" applyNumberFormat="1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171" fontId="73" fillId="4" borderId="53" xfId="0" applyNumberFormat="1" applyFont="1" applyFill="1" applyBorder="1" applyAlignment="1">
      <alignment horizontal="center" vertical="center" wrapText="1"/>
    </xf>
    <xf numFmtId="171" fontId="73" fillId="4" borderId="18" xfId="0" applyNumberFormat="1" applyFont="1" applyFill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171" fontId="80" fillId="4" borderId="29" xfId="0" applyNumberFormat="1" applyFont="1" applyFill="1" applyBorder="1" applyAlignment="1">
      <alignment horizontal="center" vertical="center"/>
    </xf>
    <xf numFmtId="171" fontId="80" fillId="4" borderId="27" xfId="0" applyNumberFormat="1" applyFont="1" applyFill="1" applyBorder="1" applyAlignment="1">
      <alignment horizontal="center" vertical="center"/>
    </xf>
    <xf numFmtId="171" fontId="80" fillId="4" borderId="33" xfId="0" applyNumberFormat="1" applyFont="1" applyFill="1" applyBorder="1" applyAlignment="1">
      <alignment horizontal="center" vertical="center"/>
    </xf>
    <xf numFmtId="171" fontId="80" fillId="4" borderId="75" xfId="0" applyNumberFormat="1" applyFont="1" applyFill="1" applyBorder="1" applyAlignment="1">
      <alignment horizontal="center" vertical="center"/>
    </xf>
    <xf numFmtId="171" fontId="80" fillId="4" borderId="73" xfId="0" applyNumberFormat="1" applyFont="1" applyFill="1" applyBorder="1" applyAlignment="1">
      <alignment horizontal="center" vertical="center"/>
    </xf>
    <xf numFmtId="171" fontId="80" fillId="33" borderId="33" xfId="0" applyNumberFormat="1" applyFont="1" applyFill="1" applyBorder="1" applyAlignment="1">
      <alignment horizontal="center" vertical="center"/>
    </xf>
    <xf numFmtId="171" fontId="80" fillId="33" borderId="75" xfId="0" applyNumberFormat="1" applyFont="1" applyFill="1" applyBorder="1" applyAlignment="1">
      <alignment horizontal="center" vertical="center"/>
    </xf>
    <xf numFmtId="171" fontId="80" fillId="4" borderId="19" xfId="0" applyNumberFormat="1" applyFont="1" applyFill="1" applyBorder="1" applyAlignment="1">
      <alignment horizontal="center" vertical="center"/>
    </xf>
    <xf numFmtId="171" fontId="80" fillId="4" borderId="66" xfId="0" applyNumberFormat="1" applyFont="1" applyFill="1" applyBorder="1" applyAlignment="1">
      <alignment horizontal="center" vertical="center"/>
    </xf>
    <xf numFmtId="171" fontId="80" fillId="4" borderId="51" xfId="0" applyNumberFormat="1" applyFont="1" applyFill="1" applyBorder="1" applyAlignment="1">
      <alignment horizontal="center" vertical="center"/>
    </xf>
    <xf numFmtId="171" fontId="80" fillId="4" borderId="22" xfId="0" applyNumberFormat="1" applyFont="1" applyFill="1" applyBorder="1" applyAlignment="1">
      <alignment horizontal="center" vertical="center"/>
    </xf>
    <xf numFmtId="3" fontId="73" fillId="4" borderId="33" xfId="0" applyNumberFormat="1" applyFont="1" applyFill="1" applyBorder="1" applyAlignment="1">
      <alignment horizontal="center" vertical="center"/>
    </xf>
    <xf numFmtId="3" fontId="73" fillId="4" borderId="75" xfId="0" applyNumberFormat="1" applyFont="1" applyFill="1" applyBorder="1" applyAlignment="1">
      <alignment horizontal="center" vertical="center"/>
    </xf>
    <xf numFmtId="171" fontId="73" fillId="4" borderId="33" xfId="0" applyNumberFormat="1" applyFont="1" applyFill="1" applyBorder="1" applyAlignment="1">
      <alignment horizontal="center" vertical="center"/>
    </xf>
    <xf numFmtId="171" fontId="73" fillId="4" borderId="75" xfId="0" applyNumberFormat="1" applyFont="1" applyFill="1" applyBorder="1" applyAlignment="1">
      <alignment horizontal="center" vertical="center"/>
    </xf>
    <xf numFmtId="0" fontId="73" fillId="4" borderId="31" xfId="0" applyFont="1" applyFill="1" applyBorder="1" applyAlignment="1">
      <alignment horizontal="left" vertical="center" wrapText="1"/>
    </xf>
    <xf numFmtId="0" fontId="73" fillId="4" borderId="48" xfId="0" applyFont="1" applyFill="1" applyBorder="1" applyAlignment="1">
      <alignment horizontal="left" vertical="center" wrapText="1"/>
    </xf>
    <xf numFmtId="0" fontId="73" fillId="4" borderId="43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wskazowki_do_EFEKTYII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/>
    <dxf/>
    <dxf>
      <numFmt numFmtId="170" formatCode="#,##0.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4</xdr:col>
      <xdr:colOff>0</xdr:colOff>
      <xdr:row>6</xdr:row>
      <xdr:rowOff>209550</xdr:rowOff>
    </xdr:to>
    <xdr:grpSp>
      <xdr:nvGrpSpPr>
        <xdr:cNvPr id="1" name="Grupa 3"/>
        <xdr:cNvGrpSpPr>
          <a:grpSpLocks/>
        </xdr:cNvGrpSpPr>
      </xdr:nvGrpSpPr>
      <xdr:grpSpPr>
        <a:xfrm>
          <a:off x="3619500" y="933450"/>
          <a:ext cx="2381250" cy="419100"/>
          <a:chOff x="3067050" y="891540"/>
          <a:chExt cx="1562100" cy="468630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15</xdr:row>
      <xdr:rowOff>0</xdr:rowOff>
    </xdr:from>
    <xdr:to>
      <xdr:col>2</xdr:col>
      <xdr:colOff>1028700</xdr:colOff>
      <xdr:row>16</xdr:row>
      <xdr:rowOff>0</xdr:rowOff>
    </xdr:to>
    <xdr:grpSp>
      <xdr:nvGrpSpPr>
        <xdr:cNvPr id="1" name="Grupa 1"/>
        <xdr:cNvGrpSpPr>
          <a:grpSpLocks/>
        </xdr:cNvGrpSpPr>
      </xdr:nvGrpSpPr>
      <xdr:grpSpPr>
        <a:xfrm>
          <a:off x="3133725" y="3209925"/>
          <a:ext cx="1981200" cy="266700"/>
          <a:chOff x="3406140" y="3192780"/>
          <a:chExt cx="1472565" cy="266700"/>
        </a:xfrm>
        <a:solidFill>
          <a:srgbClr val="FFFFFF"/>
        </a:solidFill>
      </xdr:grpSpPr>
    </xdr:grpSp>
    <xdr:clientData/>
  </xdr:twoCellAnchor>
  <xdr:twoCellAnchor>
    <xdr:from>
      <xdr:col>1</xdr:col>
      <xdr:colOff>209550</xdr:colOff>
      <xdr:row>18</xdr:row>
      <xdr:rowOff>19050</xdr:rowOff>
    </xdr:from>
    <xdr:to>
      <xdr:col>4</xdr:col>
      <xdr:colOff>114300</xdr:colOff>
      <xdr:row>19</xdr:row>
      <xdr:rowOff>0</xdr:rowOff>
    </xdr:to>
    <xdr:grpSp>
      <xdr:nvGrpSpPr>
        <xdr:cNvPr id="4" name="Grupa 2"/>
        <xdr:cNvGrpSpPr>
          <a:grpSpLocks/>
        </xdr:cNvGrpSpPr>
      </xdr:nvGrpSpPr>
      <xdr:grpSpPr>
        <a:xfrm>
          <a:off x="3133725" y="4029075"/>
          <a:ext cx="3438525" cy="247650"/>
          <a:chOff x="3411855" y="4025265"/>
          <a:chExt cx="2426970" cy="251460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</xdr:row>
      <xdr:rowOff>38100</xdr:rowOff>
    </xdr:from>
    <xdr:to>
      <xdr:col>2</xdr:col>
      <xdr:colOff>657225</xdr:colOff>
      <xdr:row>17</xdr:row>
      <xdr:rowOff>0</xdr:rowOff>
    </xdr:to>
    <xdr:grpSp>
      <xdr:nvGrpSpPr>
        <xdr:cNvPr id="1" name="Grupa 1"/>
        <xdr:cNvGrpSpPr>
          <a:grpSpLocks/>
        </xdr:cNvGrpSpPr>
      </xdr:nvGrpSpPr>
      <xdr:grpSpPr>
        <a:xfrm>
          <a:off x="2952750" y="4114800"/>
          <a:ext cx="1514475" cy="361950"/>
          <a:chOff x="4953000" y="6515100"/>
          <a:chExt cx="1882140" cy="24384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Normal="110" zoomScaleSheetLayoutView="100" zoomScalePageLayoutView="0" workbookViewId="0" topLeftCell="A1">
      <selection activeCell="C19" sqref="C19"/>
    </sheetView>
  </sheetViews>
  <sheetFormatPr defaultColWidth="8.796875" defaultRowHeight="14.25"/>
  <cols>
    <col min="1" max="1" width="4.19921875" style="7" customWidth="1"/>
    <col min="2" max="2" width="20.5" style="7" customWidth="1"/>
    <col min="3" max="3" width="15.69921875" style="7" customWidth="1"/>
    <col min="4" max="4" width="26" style="7" customWidth="1"/>
    <col min="5" max="16384" width="8.69921875" style="7" customWidth="1"/>
  </cols>
  <sheetData>
    <row r="1" ht="15">
      <c r="D1" s="38" t="s">
        <v>219</v>
      </c>
    </row>
    <row r="2" ht="15">
      <c r="C2" s="30"/>
    </row>
    <row r="3" spans="1:4" ht="15.75">
      <c r="A3" s="387" t="s">
        <v>194</v>
      </c>
      <c r="B3" s="387"/>
      <c r="C3" s="387"/>
      <c r="D3" s="387"/>
    </row>
    <row r="4" ht="15">
      <c r="C4" s="31"/>
    </row>
    <row r="5" spans="1:4" ht="15.75">
      <c r="A5" s="388" t="s">
        <v>231</v>
      </c>
      <c r="B5" s="388"/>
      <c r="C5" s="388"/>
      <c r="D5" s="388"/>
    </row>
    <row r="7" spans="1:4" ht="30" customHeight="1">
      <c r="A7" s="389" t="s">
        <v>195</v>
      </c>
      <c r="B7" s="389"/>
      <c r="C7" s="389"/>
      <c r="D7" s="389"/>
    </row>
    <row r="10" spans="1:2" s="32" customFormat="1" ht="15.75">
      <c r="A10" s="33" t="s">
        <v>39</v>
      </c>
      <c r="B10" s="37" t="s">
        <v>220</v>
      </c>
    </row>
    <row r="11" spans="1:3" s="32" customFormat="1" ht="15.75">
      <c r="A11" s="33" t="s">
        <v>40</v>
      </c>
      <c r="B11" s="37" t="s">
        <v>221</v>
      </c>
      <c r="C11" s="35"/>
    </row>
    <row r="12" spans="1:2" s="32" customFormat="1" ht="15.75">
      <c r="A12" s="33" t="s">
        <v>41</v>
      </c>
      <c r="B12" s="37" t="s">
        <v>222</v>
      </c>
    </row>
    <row r="13" spans="1:2" s="32" customFormat="1" ht="15.75">
      <c r="A13" s="33" t="s">
        <v>42</v>
      </c>
      <c r="B13" s="37" t="s">
        <v>223</v>
      </c>
    </row>
    <row r="14" spans="1:2" s="32" customFormat="1" ht="15.75">
      <c r="A14" s="33" t="s">
        <v>43</v>
      </c>
      <c r="B14" s="37" t="s">
        <v>224</v>
      </c>
    </row>
    <row r="15" spans="1:2" s="32" customFormat="1" ht="15.75">
      <c r="A15" s="33" t="s">
        <v>44</v>
      </c>
      <c r="B15" s="37" t="s">
        <v>225</v>
      </c>
    </row>
    <row r="16" spans="1:2" s="32" customFormat="1" ht="15.75">
      <c r="A16" s="33" t="s">
        <v>45</v>
      </c>
      <c r="B16" s="37" t="s">
        <v>226</v>
      </c>
    </row>
    <row r="17" spans="1:2" s="32" customFormat="1" ht="15.75">
      <c r="A17" s="33" t="s">
        <v>46</v>
      </c>
      <c r="B17" s="37" t="s">
        <v>227</v>
      </c>
    </row>
    <row r="18" spans="1:2" s="32" customFormat="1" ht="15.75">
      <c r="A18" s="33" t="s">
        <v>48</v>
      </c>
      <c r="B18" s="37" t="s">
        <v>228</v>
      </c>
    </row>
    <row r="19" spans="1:2" ht="15.75">
      <c r="A19" s="33" t="s">
        <v>159</v>
      </c>
      <c r="B19" s="37" t="s">
        <v>229</v>
      </c>
    </row>
    <row r="20" spans="1:2" ht="15.75">
      <c r="A20" s="33" t="s">
        <v>193</v>
      </c>
      <c r="B20" s="37" t="s">
        <v>230</v>
      </c>
    </row>
    <row r="22" spans="1:4" ht="150" customHeight="1">
      <c r="A22" s="390" t="s">
        <v>218</v>
      </c>
      <c r="B22" s="390"/>
      <c r="C22" s="390"/>
      <c r="D22" s="390"/>
    </row>
  </sheetData>
  <sheetProtection/>
  <mergeCells count="4">
    <mergeCell ref="A3:D3"/>
    <mergeCell ref="A5:D5"/>
    <mergeCell ref="A7:D7"/>
    <mergeCell ref="A22:D22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Normal="60" zoomScaleSheetLayoutView="100" zoomScalePageLayoutView="0" workbookViewId="0" topLeftCell="A16">
      <selection activeCell="A24" sqref="A22:I33"/>
    </sheetView>
  </sheetViews>
  <sheetFormatPr defaultColWidth="8.796875" defaultRowHeight="14.25"/>
  <cols>
    <col min="1" max="1" width="5.8984375" style="29" customWidth="1"/>
    <col min="2" max="9" width="11" style="29" customWidth="1"/>
    <col min="10" max="10" width="18.69921875" style="29" customWidth="1"/>
    <col min="11" max="16384" width="8.69921875" style="29" customWidth="1"/>
  </cols>
  <sheetData>
    <row r="1" spans="9:10" ht="12.75">
      <c r="I1" s="219" t="s">
        <v>212</v>
      </c>
      <c r="J1" s="219"/>
    </row>
    <row r="2" spans="9:10" ht="12.75">
      <c r="I2" s="138" t="s">
        <v>219</v>
      </c>
      <c r="J2" s="138"/>
    </row>
    <row r="4" spans="1:12" ht="15.75">
      <c r="A4" s="395" t="s">
        <v>196</v>
      </c>
      <c r="B4" s="395"/>
      <c r="C4" s="395"/>
      <c r="D4" s="395"/>
      <c r="E4" s="395"/>
      <c r="F4" s="395"/>
      <c r="G4" s="395"/>
      <c r="H4" s="395"/>
      <c r="I4" s="395"/>
      <c r="J4" s="191"/>
      <c r="K4" s="170"/>
      <c r="L4" s="170"/>
    </row>
    <row r="5" spans="1:12" ht="16.5" customHeight="1">
      <c r="A5" s="396" t="s">
        <v>32</v>
      </c>
      <c r="B5" s="396"/>
      <c r="C5" s="396"/>
      <c r="D5" s="396"/>
      <c r="E5" s="396"/>
      <c r="F5" s="396"/>
      <c r="G5" s="396"/>
      <c r="H5" s="396"/>
      <c r="I5" s="396"/>
      <c r="J5" s="192"/>
      <c r="K5" s="112"/>
      <c r="L5" s="112"/>
    </row>
    <row r="6" spans="1:12" ht="16.5" customHeight="1">
      <c r="A6" s="588"/>
      <c r="B6" s="588"/>
      <c r="C6" s="588"/>
      <c r="D6" s="588"/>
      <c r="E6" s="588"/>
      <c r="F6" s="588"/>
      <c r="G6" s="588"/>
      <c r="H6" s="588"/>
      <c r="I6" s="588"/>
      <c r="J6" s="140"/>
      <c r="K6" s="112"/>
      <c r="L6" s="112"/>
    </row>
    <row r="7" spans="1:3" ht="12.75">
      <c r="A7" s="236" t="s">
        <v>0</v>
      </c>
      <c r="B7" s="71"/>
      <c r="C7" s="71"/>
    </row>
    <row r="8" spans="1:16" ht="54" customHeight="1">
      <c r="A8" s="402"/>
      <c r="B8" s="403"/>
      <c r="C8" s="403"/>
      <c r="D8" s="403"/>
      <c r="E8" s="403"/>
      <c r="F8" s="403"/>
      <c r="G8" s="403"/>
      <c r="H8" s="403"/>
      <c r="I8" s="404"/>
      <c r="J8" s="239"/>
      <c r="P8" s="26" t="s">
        <v>5</v>
      </c>
    </row>
    <row r="9" spans="1:16" ht="13.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P9" s="26"/>
    </row>
    <row r="10" spans="1:13" ht="12.75" customHeight="1">
      <c r="A10" s="408" t="s">
        <v>4</v>
      </c>
      <c r="B10" s="409"/>
      <c r="C10" s="409"/>
      <c r="D10" s="410"/>
      <c r="E10" s="244"/>
      <c r="F10" s="245"/>
      <c r="G10" s="140"/>
      <c r="H10" s="112"/>
      <c r="I10" s="112"/>
      <c r="M10" s="142"/>
    </row>
    <row r="11" spans="1:13" ht="12.75" customHeight="1">
      <c r="A11" s="102"/>
      <c r="B11" s="102"/>
      <c r="C11" s="102"/>
      <c r="D11" s="102"/>
      <c r="E11" s="386"/>
      <c r="F11" s="245"/>
      <c r="G11" s="380"/>
      <c r="H11" s="112"/>
      <c r="I11" s="112"/>
      <c r="M11" s="142"/>
    </row>
    <row r="12" spans="1:10" ht="14.25" customHeight="1" thickBot="1">
      <c r="A12" s="444" t="s">
        <v>91</v>
      </c>
      <c r="B12" s="444"/>
      <c r="C12" s="93"/>
      <c r="D12" s="116"/>
      <c r="E12" s="116"/>
      <c r="F12" s="36"/>
      <c r="G12" s="36"/>
      <c r="H12" s="36"/>
      <c r="I12" s="36"/>
      <c r="J12" s="36"/>
    </row>
    <row r="13" spans="1:10" ht="28.5" customHeight="1" thickBot="1">
      <c r="A13" s="465" t="s">
        <v>87</v>
      </c>
      <c r="B13" s="466"/>
      <c r="C13" s="466"/>
      <c r="D13" s="343"/>
      <c r="E13" s="237"/>
      <c r="F13" s="36"/>
      <c r="G13" s="36"/>
      <c r="H13" s="36"/>
      <c r="I13" s="36"/>
      <c r="J13" s="36"/>
    </row>
    <row r="14" spans="1:15" ht="13.5" customHeight="1">
      <c r="A14" s="102"/>
      <c r="B14" s="102"/>
      <c r="C14" s="102"/>
      <c r="D14" s="102"/>
      <c r="E14" s="102"/>
      <c r="F14" s="102"/>
      <c r="G14" s="102"/>
      <c r="H14" s="102"/>
      <c r="N14" s="126"/>
      <c r="O14" s="126"/>
    </row>
    <row r="15" spans="1:16" ht="13.5" customHeight="1" thickBot="1">
      <c r="A15" s="599" t="s">
        <v>92</v>
      </c>
      <c r="B15" s="599"/>
      <c r="C15" s="213"/>
      <c r="D15" s="141"/>
      <c r="E15" s="141"/>
      <c r="F15" s="141"/>
      <c r="G15" s="141"/>
      <c r="H15" s="141"/>
      <c r="I15" s="141"/>
      <c r="J15" s="141"/>
      <c r="P15" s="26"/>
    </row>
    <row r="16" spans="1:11" ht="43.5" customHeight="1" thickBot="1">
      <c r="A16" s="283" t="s">
        <v>1</v>
      </c>
      <c r="B16" s="600" t="s">
        <v>9</v>
      </c>
      <c r="C16" s="473"/>
      <c r="D16" s="473" t="s">
        <v>164</v>
      </c>
      <c r="E16" s="583"/>
      <c r="F16" s="472" t="s">
        <v>165</v>
      </c>
      <c r="G16" s="583"/>
      <c r="H16" s="584" t="s">
        <v>166</v>
      </c>
      <c r="I16" s="585"/>
      <c r="J16" s="133"/>
      <c r="K16" s="132"/>
    </row>
    <row r="17" spans="1:11" ht="28.5" customHeight="1">
      <c r="A17" s="64">
        <v>1</v>
      </c>
      <c r="B17" s="586"/>
      <c r="C17" s="587"/>
      <c r="D17" s="593"/>
      <c r="E17" s="594"/>
      <c r="F17" s="630"/>
      <c r="G17" s="594"/>
      <c r="H17" s="604">
        <f>IF(B17="","",D17-F17)</f>
      </c>
      <c r="I17" s="605"/>
      <c r="J17" s="72"/>
      <c r="K17" s="2"/>
    </row>
    <row r="18" spans="1:11" ht="28.5" customHeight="1">
      <c r="A18" s="205">
        <v>2</v>
      </c>
      <c r="B18" s="589"/>
      <c r="C18" s="590"/>
      <c r="D18" s="595"/>
      <c r="E18" s="596"/>
      <c r="F18" s="631"/>
      <c r="G18" s="596"/>
      <c r="H18" s="606">
        <f>IF(B18="","",D18-F18)</f>
      </c>
      <c r="I18" s="607"/>
      <c r="J18" s="72"/>
      <c r="K18" s="2"/>
    </row>
    <row r="19" spans="1:11" ht="28.5" customHeight="1" thickBot="1">
      <c r="A19" s="193" t="s">
        <v>2</v>
      </c>
      <c r="B19" s="591"/>
      <c r="C19" s="592"/>
      <c r="D19" s="597"/>
      <c r="E19" s="598"/>
      <c r="F19" s="601"/>
      <c r="G19" s="598"/>
      <c r="H19" s="608">
        <f>IF(B19="","",D19-F19)</f>
      </c>
      <c r="I19" s="609"/>
      <c r="J19" s="72"/>
      <c r="K19" s="2"/>
    </row>
    <row r="20" spans="2:11" ht="28.5" customHeight="1" thickBot="1">
      <c r="B20" s="626" t="s">
        <v>3</v>
      </c>
      <c r="C20" s="627"/>
      <c r="D20" s="610">
        <f>IF(B17="","",SUM(D17:D19))</f>
      </c>
      <c r="E20" s="603"/>
      <c r="F20" s="602">
        <f>IF(B17="","",SUM(F17:F19))</f>
      </c>
      <c r="G20" s="603"/>
      <c r="H20" s="610">
        <f>IF(B17="","",SUM(H17,H19))</f>
      </c>
      <c r="I20" s="611"/>
      <c r="J20" s="72"/>
      <c r="K20" s="3"/>
    </row>
    <row r="21" spans="1:11" ht="28.5" customHeight="1">
      <c r="A21" s="613" t="s">
        <v>37</v>
      </c>
      <c r="B21" s="613"/>
      <c r="C21" s="613"/>
      <c r="D21" s="613"/>
      <c r="E21" s="614"/>
      <c r="F21" s="622" t="s">
        <v>20</v>
      </c>
      <c r="G21" s="623"/>
      <c r="H21" s="618"/>
      <c r="I21" s="619"/>
      <c r="J21" s="237"/>
      <c r="K21" s="3"/>
    </row>
    <row r="22" spans="1:11" ht="28.5" customHeight="1" thickBot="1">
      <c r="A22" s="232"/>
      <c r="B22" s="218"/>
      <c r="C22" s="218"/>
      <c r="D22" s="240"/>
      <c r="E22" s="241"/>
      <c r="F22" s="624" t="s">
        <v>129</v>
      </c>
      <c r="G22" s="625"/>
      <c r="H22" s="620">
        <f>IF(D26="","",H21/D26)</f>
      </c>
      <c r="I22" s="621"/>
      <c r="J22" s="72"/>
      <c r="K22" s="3"/>
    </row>
    <row r="24" spans="1:10" ht="14.25" customHeight="1" thickBot="1">
      <c r="A24" s="615" t="s">
        <v>90</v>
      </c>
      <c r="B24" s="615"/>
      <c r="C24" s="174"/>
      <c r="D24" s="233"/>
      <c r="E24" s="233"/>
      <c r="F24" s="36"/>
      <c r="G24" s="36"/>
      <c r="H24" s="36"/>
      <c r="I24" s="36"/>
      <c r="J24" s="36"/>
    </row>
    <row r="25" spans="1:10" ht="28.5" customHeight="1">
      <c r="A25" s="628" t="s">
        <v>184</v>
      </c>
      <c r="B25" s="629"/>
      <c r="C25" s="629"/>
      <c r="D25" s="361">
        <f>H20</f>
      </c>
      <c r="E25" s="242"/>
      <c r="F25" s="36"/>
      <c r="G25" s="36"/>
      <c r="H25" s="36"/>
      <c r="I25" s="36"/>
      <c r="J25" s="36"/>
    </row>
    <row r="26" spans="1:10" ht="28.5" customHeight="1" thickBot="1">
      <c r="A26" s="616" t="s">
        <v>190</v>
      </c>
      <c r="B26" s="617"/>
      <c r="C26" s="617"/>
      <c r="D26" s="362"/>
      <c r="E26" s="238"/>
      <c r="F26" s="36"/>
      <c r="G26" s="36"/>
      <c r="H26" s="36"/>
      <c r="I26" s="36"/>
      <c r="J26" s="36"/>
    </row>
    <row r="27" spans="4:5" ht="13.5" customHeight="1">
      <c r="D27" s="234"/>
      <c r="E27" s="234"/>
    </row>
    <row r="28" spans="4:5" ht="13.5" customHeight="1">
      <c r="D28" s="234"/>
      <c r="E28" s="234"/>
    </row>
    <row r="29" spans="1:10" ht="21" customHeight="1">
      <c r="A29" s="430" t="s">
        <v>153</v>
      </c>
      <c r="B29" s="430"/>
      <c r="C29" s="430"/>
      <c r="D29" s="4"/>
      <c r="E29" s="4"/>
      <c r="F29" s="103"/>
      <c r="G29" s="430" t="s">
        <v>145</v>
      </c>
      <c r="H29" s="430"/>
      <c r="I29" s="430"/>
      <c r="J29" s="190"/>
    </row>
    <row r="30" spans="1:10" ht="21" customHeight="1">
      <c r="A30" s="430"/>
      <c r="B30" s="430"/>
      <c r="C30" s="430"/>
      <c r="D30" s="4"/>
      <c r="E30" s="4"/>
      <c r="F30" s="4"/>
      <c r="G30" s="430"/>
      <c r="H30" s="430"/>
      <c r="I30" s="430"/>
      <c r="J30" s="190"/>
    </row>
    <row r="31" spans="1:10" ht="21" customHeight="1">
      <c r="A31" s="430"/>
      <c r="B31" s="430"/>
      <c r="C31" s="430"/>
      <c r="D31" s="4"/>
      <c r="E31" s="284" t="s">
        <v>150</v>
      </c>
      <c r="F31" s="4"/>
      <c r="G31" s="430"/>
      <c r="H31" s="430"/>
      <c r="I31" s="430"/>
      <c r="J31" s="190"/>
    </row>
    <row r="32" spans="1:11" s="243" customFormat="1" ht="28.5" customHeight="1">
      <c r="A32" s="427" t="s">
        <v>198</v>
      </c>
      <c r="B32" s="427"/>
      <c r="C32" s="427"/>
      <c r="D32" s="209"/>
      <c r="E32" s="209" t="s">
        <v>95</v>
      </c>
      <c r="F32" s="209"/>
      <c r="G32" s="427" t="s">
        <v>199</v>
      </c>
      <c r="H32" s="427"/>
      <c r="I32" s="427"/>
      <c r="J32" s="215"/>
      <c r="K32" s="250"/>
    </row>
    <row r="33" spans="6:11" ht="14.25" customHeight="1">
      <c r="F33" s="4"/>
      <c r="G33" s="4"/>
      <c r="H33" s="4"/>
      <c r="I33" s="190"/>
      <c r="J33" s="190"/>
      <c r="K33" s="4"/>
    </row>
    <row r="34" spans="6:11" ht="14.25" customHeight="1">
      <c r="F34" s="4"/>
      <c r="G34" s="4"/>
      <c r="H34" s="4"/>
      <c r="I34" s="190"/>
      <c r="J34" s="190"/>
      <c r="K34" s="4"/>
    </row>
    <row r="35" spans="1:11" s="127" customFormat="1" ht="21" customHeight="1">
      <c r="A35" s="612" t="s">
        <v>128</v>
      </c>
      <c r="B35" s="423"/>
      <c r="C35" s="423"/>
      <c r="D35" s="423"/>
      <c r="E35" s="423"/>
      <c r="F35" s="423"/>
      <c r="G35" s="423"/>
      <c r="H35" s="423"/>
      <c r="I35" s="424"/>
      <c r="K35" s="168"/>
    </row>
    <row r="36" spans="1:9" ht="22.5" customHeight="1">
      <c r="A36" s="359"/>
      <c r="B36" s="355"/>
      <c r="C36" s="355"/>
      <c r="D36" s="355"/>
      <c r="E36" s="355"/>
      <c r="F36" s="355"/>
      <c r="G36" s="355"/>
      <c r="H36" s="355"/>
      <c r="I36" s="356"/>
    </row>
    <row r="37" spans="1:9" s="66" customFormat="1" ht="157.5" customHeight="1">
      <c r="A37" s="415" t="s">
        <v>202</v>
      </c>
      <c r="B37" s="416"/>
      <c r="C37" s="416"/>
      <c r="D37" s="416"/>
      <c r="E37" s="416"/>
      <c r="F37" s="416"/>
      <c r="G37" s="416"/>
      <c r="H37" s="416"/>
      <c r="I37" s="417"/>
    </row>
    <row r="38" spans="1:8" s="66" customFormat="1" ht="15">
      <c r="A38" s="115" t="s">
        <v>200</v>
      </c>
      <c r="B38" s="354"/>
      <c r="C38" s="354"/>
      <c r="D38" s="354"/>
      <c r="E38" s="354"/>
      <c r="F38" s="354"/>
      <c r="G38" s="354"/>
      <c r="H38" s="354"/>
    </row>
  </sheetData>
  <sheetProtection/>
  <mergeCells count="42">
    <mergeCell ref="A12:B12"/>
    <mergeCell ref="A13:C13"/>
    <mergeCell ref="A25:C25"/>
    <mergeCell ref="G29:I31"/>
    <mergeCell ref="A29:C31"/>
    <mergeCell ref="A32:C32"/>
    <mergeCell ref="G32:I32"/>
    <mergeCell ref="D20:E20"/>
    <mergeCell ref="F17:G17"/>
    <mergeCell ref="F18:G18"/>
    <mergeCell ref="A35:I35"/>
    <mergeCell ref="A21:E21"/>
    <mergeCell ref="A24:B24"/>
    <mergeCell ref="A26:C26"/>
    <mergeCell ref="A10:D10"/>
    <mergeCell ref="H21:I21"/>
    <mergeCell ref="H22:I22"/>
    <mergeCell ref="F21:G21"/>
    <mergeCell ref="F22:G22"/>
    <mergeCell ref="B20:C20"/>
    <mergeCell ref="F19:G19"/>
    <mergeCell ref="F20:G20"/>
    <mergeCell ref="H17:I17"/>
    <mergeCell ref="H18:I18"/>
    <mergeCell ref="H19:I19"/>
    <mergeCell ref="H20:I20"/>
    <mergeCell ref="D17:E17"/>
    <mergeCell ref="D18:E18"/>
    <mergeCell ref="D19:E19"/>
    <mergeCell ref="A15:B15"/>
    <mergeCell ref="B16:C16"/>
    <mergeCell ref="D16:E16"/>
    <mergeCell ref="A37:I37"/>
    <mergeCell ref="F16:G16"/>
    <mergeCell ref="H16:I16"/>
    <mergeCell ref="B17:C17"/>
    <mergeCell ref="A5:I5"/>
    <mergeCell ref="A4:I4"/>
    <mergeCell ref="A6:I6"/>
    <mergeCell ref="A8:I8"/>
    <mergeCell ref="B18:C18"/>
    <mergeCell ref="B19:C19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Normal="40" zoomScaleSheetLayoutView="100" zoomScalePageLayoutView="0" workbookViewId="0" topLeftCell="A16">
      <selection activeCell="A24" sqref="A22:I33"/>
    </sheetView>
  </sheetViews>
  <sheetFormatPr defaultColWidth="8.796875" defaultRowHeight="14.25"/>
  <cols>
    <col min="1" max="1" width="30" style="66" customWidth="1"/>
    <col min="2" max="5" width="10" style="66" customWidth="1"/>
    <col min="6" max="7" width="11.19921875" style="66" customWidth="1"/>
    <col min="8" max="16384" width="9" style="66" customWidth="1"/>
  </cols>
  <sheetData>
    <row r="1" ht="14.25">
      <c r="G1" s="219" t="s">
        <v>213</v>
      </c>
    </row>
    <row r="2" ht="14.25">
      <c r="G2" s="138" t="s">
        <v>219</v>
      </c>
    </row>
    <row r="4" spans="1:7" ht="15.75">
      <c r="A4" s="395" t="s">
        <v>196</v>
      </c>
      <c r="B4" s="395"/>
      <c r="C4" s="395"/>
      <c r="D4" s="395"/>
      <c r="E4" s="395"/>
      <c r="F4" s="395"/>
      <c r="G4" s="395"/>
    </row>
    <row r="5" spans="1:7" ht="15.75" customHeight="1">
      <c r="A5" s="396" t="s">
        <v>174</v>
      </c>
      <c r="B5" s="396"/>
      <c r="C5" s="396"/>
      <c r="D5" s="396"/>
      <c r="E5" s="396"/>
      <c r="F5" s="396"/>
      <c r="G5" s="396"/>
    </row>
    <row r="6" spans="1:6" ht="15.75">
      <c r="A6" s="286"/>
      <c r="B6" s="286"/>
      <c r="C6" s="286"/>
      <c r="D6" s="286"/>
      <c r="E6" s="286"/>
      <c r="F6" s="306"/>
    </row>
    <row r="7" ht="12.75" customHeight="1">
      <c r="A7" s="236" t="s">
        <v>0</v>
      </c>
    </row>
    <row r="8" spans="1:7" ht="54" customHeight="1">
      <c r="A8" s="402"/>
      <c r="B8" s="403"/>
      <c r="C8" s="403"/>
      <c r="D8" s="403"/>
      <c r="E8" s="403"/>
      <c r="F8" s="403"/>
      <c r="G8" s="404"/>
    </row>
    <row r="9" spans="1:6" ht="12.75" customHeight="1">
      <c r="A9" s="308"/>
      <c r="B9" s="308"/>
      <c r="C9" s="308"/>
      <c r="D9" s="308"/>
      <c r="E9" s="308"/>
      <c r="F9" s="307"/>
    </row>
    <row r="10" spans="1:5" ht="12.75" customHeight="1">
      <c r="A10" s="408" t="s">
        <v>4</v>
      </c>
      <c r="B10" s="410"/>
      <c r="C10" s="7"/>
      <c r="D10" s="7"/>
      <c r="E10" s="7"/>
    </row>
    <row r="11" spans="1:5" ht="12.75" customHeight="1">
      <c r="A11" s="7"/>
      <c r="B11" s="7"/>
      <c r="C11" s="7"/>
      <c r="D11" s="7"/>
      <c r="E11" s="7"/>
    </row>
    <row r="12" spans="1:7" ht="12.75" customHeight="1" thickBot="1">
      <c r="A12" s="93" t="s">
        <v>91</v>
      </c>
      <c r="B12" s="93"/>
      <c r="C12" s="29"/>
      <c r="D12" s="29"/>
      <c r="E12" s="29"/>
      <c r="F12" s="29"/>
      <c r="G12" s="29"/>
    </row>
    <row r="13" spans="1:7" ht="28.5" customHeight="1" thickBot="1">
      <c r="A13" s="29"/>
      <c r="B13" s="632" t="s">
        <v>7</v>
      </c>
      <c r="C13" s="633"/>
      <c r="D13" s="632" t="s">
        <v>8</v>
      </c>
      <c r="E13" s="634"/>
      <c r="F13" s="469" t="s">
        <v>204</v>
      </c>
      <c r="G13" s="471"/>
    </row>
    <row r="14" spans="1:7" s="309" customFormat="1" ht="28.5" customHeight="1" thickBot="1">
      <c r="A14" s="334" t="s">
        <v>175</v>
      </c>
      <c r="B14" s="637"/>
      <c r="C14" s="638"/>
      <c r="D14" s="639"/>
      <c r="E14" s="636"/>
      <c r="F14" s="640">
        <f>IF(B14=0,"",D14-B14)</f>
      </c>
      <c r="G14" s="641"/>
    </row>
    <row r="15" spans="1:7" s="309" customFormat="1" ht="12.75" customHeight="1">
      <c r="A15" s="335"/>
      <c r="B15" s="162"/>
      <c r="C15" s="162"/>
      <c r="D15" s="162"/>
      <c r="E15" s="162"/>
      <c r="F15" s="204"/>
      <c r="G15" s="204"/>
    </row>
    <row r="16" spans="1:7" s="309" customFormat="1" ht="12.75" customHeight="1" thickBot="1">
      <c r="A16" s="174" t="s">
        <v>90</v>
      </c>
      <c r="B16" s="174"/>
      <c r="C16" s="162"/>
      <c r="D16" s="162"/>
      <c r="E16" s="162"/>
      <c r="F16" s="204"/>
      <c r="G16" s="204"/>
    </row>
    <row r="17" spans="1:7" ht="28.5" customHeight="1" thickBot="1">
      <c r="A17" s="338"/>
      <c r="B17" s="632" t="s">
        <v>7</v>
      </c>
      <c r="C17" s="633"/>
      <c r="D17" s="632" t="s">
        <v>8</v>
      </c>
      <c r="E17" s="634"/>
      <c r="F17" s="469" t="s">
        <v>191</v>
      </c>
      <c r="G17" s="471"/>
    </row>
    <row r="18" spans="1:7" s="309" customFormat="1" ht="28.5" customHeight="1" thickBot="1">
      <c r="A18" s="337" t="s">
        <v>176</v>
      </c>
      <c r="B18" s="642"/>
      <c r="C18" s="643"/>
      <c r="D18" s="644"/>
      <c r="E18" s="645"/>
      <c r="F18" s="640">
        <f>IF(B14=0,"",D18-B18)</f>
      </c>
      <c r="G18" s="641"/>
    </row>
    <row r="19" spans="1:7" s="309" customFormat="1" ht="12.75" customHeight="1" thickBot="1">
      <c r="A19" s="174"/>
      <c r="B19" s="174"/>
      <c r="C19" s="162"/>
      <c r="D19" s="162"/>
      <c r="E19" s="162"/>
      <c r="F19" s="204"/>
      <c r="G19" s="204"/>
    </row>
    <row r="20" spans="1:7" s="309" customFormat="1" ht="28.5" customHeight="1" thickBot="1">
      <c r="A20" s="312" t="s">
        <v>192</v>
      </c>
      <c r="B20" s="635"/>
      <c r="C20" s="636"/>
      <c r="D20" s="240"/>
      <c r="E20" s="240"/>
      <c r="F20" s="204"/>
      <c r="G20" s="336"/>
    </row>
    <row r="21" spans="3:5" ht="12.75" customHeight="1">
      <c r="C21" s="7"/>
      <c r="D21" s="7"/>
      <c r="E21" s="7"/>
    </row>
    <row r="22" spans="1:5" ht="12.75" customHeight="1">
      <c r="A22" s="7"/>
      <c r="B22" s="7"/>
      <c r="C22" s="7"/>
      <c r="D22" s="7"/>
      <c r="E22" s="7"/>
    </row>
    <row r="23" spans="1:8" s="29" customFormat="1" ht="21" customHeight="1">
      <c r="A23" s="430" t="s">
        <v>153</v>
      </c>
      <c r="B23" s="4"/>
      <c r="C23" s="4"/>
      <c r="D23" s="4"/>
      <c r="E23" s="430" t="s">
        <v>145</v>
      </c>
      <c r="F23" s="430"/>
      <c r="G23" s="430"/>
      <c r="H23" s="291"/>
    </row>
    <row r="24" spans="1:8" s="29" customFormat="1" ht="21" customHeight="1">
      <c r="A24" s="430"/>
      <c r="B24" s="4"/>
      <c r="C24" s="4"/>
      <c r="D24" s="4"/>
      <c r="E24" s="430"/>
      <c r="F24" s="430"/>
      <c r="G24" s="430"/>
      <c r="H24" s="291"/>
    </row>
    <row r="25" spans="1:8" s="29" customFormat="1" ht="21" customHeight="1">
      <c r="A25" s="430"/>
      <c r="B25" s="4"/>
      <c r="C25" s="284" t="s">
        <v>232</v>
      </c>
      <c r="D25" s="4"/>
      <c r="E25" s="430"/>
      <c r="F25" s="430"/>
      <c r="G25" s="430"/>
      <c r="H25" s="291"/>
    </row>
    <row r="26" spans="1:9" s="243" customFormat="1" ht="28.5" customHeight="1">
      <c r="A26" s="215" t="s">
        <v>198</v>
      </c>
      <c r="B26" s="310"/>
      <c r="C26" s="209" t="s">
        <v>95</v>
      </c>
      <c r="D26" s="209"/>
      <c r="E26" s="427" t="s">
        <v>199</v>
      </c>
      <c r="F26" s="427"/>
      <c r="G26" s="427"/>
      <c r="H26" s="215"/>
      <c r="I26" s="250"/>
    </row>
    <row r="27" s="29" customFormat="1" ht="22.5" customHeight="1"/>
    <row r="28" spans="1:7" s="29" customFormat="1" ht="157.5" customHeight="1">
      <c r="A28" s="451" t="s">
        <v>234</v>
      </c>
      <c r="B28" s="452"/>
      <c r="C28" s="452"/>
      <c r="D28" s="452"/>
      <c r="E28" s="452"/>
      <c r="F28" s="452"/>
      <c r="G28" s="453"/>
    </row>
    <row r="29" s="29" customFormat="1" ht="12.75">
      <c r="A29" s="115" t="s">
        <v>200</v>
      </c>
    </row>
  </sheetData>
  <sheetProtection/>
  <mergeCells count="21">
    <mergeCell ref="D18:E18"/>
    <mergeCell ref="A4:G4"/>
    <mergeCell ref="A5:G5"/>
    <mergeCell ref="B14:C14"/>
    <mergeCell ref="D14:E14"/>
    <mergeCell ref="F13:G13"/>
    <mergeCell ref="D17:E17"/>
    <mergeCell ref="A8:G8"/>
    <mergeCell ref="F14:G14"/>
    <mergeCell ref="B17:C17"/>
    <mergeCell ref="F17:G17"/>
    <mergeCell ref="A28:G28"/>
    <mergeCell ref="A10:B10"/>
    <mergeCell ref="B13:C13"/>
    <mergeCell ref="D13:E13"/>
    <mergeCell ref="A23:A25"/>
    <mergeCell ref="E26:G26"/>
    <mergeCell ref="B20:C20"/>
    <mergeCell ref="B18:C18"/>
    <mergeCell ref="E23:G25"/>
    <mergeCell ref="F18:G18"/>
  </mergeCells>
  <printOptions/>
  <pageMargins left="0.5905511811023623" right="0.1968503937007874" top="0.984251968503937" bottom="0.984251968503937" header="0.31496062992125984" footer="0.31496062992125984"/>
  <pageSetup fitToHeight="0" fitToWidth="1" horizontalDpi="600" verticalDpi="600" orientation="portrait" paperSize="9" scale="94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Normal="40" zoomScaleSheetLayoutView="100" zoomScalePageLayoutView="0" workbookViewId="0" topLeftCell="A7">
      <selection activeCell="A24" sqref="A22:I33"/>
    </sheetView>
  </sheetViews>
  <sheetFormatPr defaultColWidth="8.796875" defaultRowHeight="14.25"/>
  <cols>
    <col min="1" max="1" width="30" style="29" customWidth="1"/>
    <col min="2" max="7" width="10" style="29" customWidth="1"/>
    <col min="8" max="16384" width="8.69921875" style="29" customWidth="1"/>
  </cols>
  <sheetData>
    <row r="1" ht="12.75">
      <c r="G1" s="219" t="s">
        <v>214</v>
      </c>
    </row>
    <row r="2" ht="12.75">
      <c r="G2" s="138" t="s">
        <v>219</v>
      </c>
    </row>
    <row r="4" spans="1:8" ht="15.75">
      <c r="A4" s="395" t="s">
        <v>196</v>
      </c>
      <c r="B4" s="395"/>
      <c r="C4" s="395"/>
      <c r="D4" s="395"/>
      <c r="E4" s="395"/>
      <c r="F4" s="395"/>
      <c r="G4" s="395"/>
      <c r="H4" s="170"/>
    </row>
    <row r="5" spans="1:8" ht="15.75" customHeight="1">
      <c r="A5" s="396" t="s">
        <v>160</v>
      </c>
      <c r="B5" s="396"/>
      <c r="C5" s="396"/>
      <c r="D5" s="396"/>
      <c r="E5" s="396"/>
      <c r="F5" s="396"/>
      <c r="G5" s="396"/>
      <c r="H5" s="112"/>
    </row>
    <row r="6" spans="1:8" ht="12.75">
      <c r="A6" s="140"/>
      <c r="B6" s="140"/>
      <c r="C6" s="140"/>
      <c r="D6" s="140"/>
      <c r="E6" s="140"/>
      <c r="F6" s="140"/>
      <c r="G6" s="140"/>
      <c r="H6" s="112"/>
    </row>
    <row r="7" ht="12.75">
      <c r="A7" s="292" t="s">
        <v>0</v>
      </c>
    </row>
    <row r="8" spans="1:8" ht="54" customHeight="1">
      <c r="A8" s="402"/>
      <c r="B8" s="403"/>
      <c r="C8" s="403"/>
      <c r="D8" s="403"/>
      <c r="E8" s="403"/>
      <c r="F8" s="403"/>
      <c r="G8" s="404"/>
      <c r="H8" s="235"/>
    </row>
    <row r="9" spans="1:8" ht="14.25" customHeight="1">
      <c r="A9" s="239"/>
      <c r="B9" s="239"/>
      <c r="C9" s="239"/>
      <c r="D9" s="239"/>
      <c r="E9" s="239"/>
      <c r="F9" s="239"/>
      <c r="G9" s="239"/>
      <c r="H9" s="235"/>
    </row>
    <row r="10" spans="1:8" ht="14.25" customHeight="1">
      <c r="A10" s="239"/>
      <c r="B10" s="239"/>
      <c r="C10" s="239"/>
      <c r="D10" s="239"/>
      <c r="E10" s="239"/>
      <c r="F10" s="239"/>
      <c r="G10" s="239"/>
      <c r="H10" s="235"/>
    </row>
    <row r="11" spans="1:8" ht="14.25" customHeight="1">
      <c r="A11" s="141"/>
      <c r="B11" s="141"/>
      <c r="C11" s="141"/>
      <c r="D11" s="141"/>
      <c r="E11" s="141"/>
      <c r="F11" s="141"/>
      <c r="G11" s="141"/>
      <c r="H11" s="235"/>
    </row>
    <row r="12" spans="1:7" s="204" customFormat="1" ht="14.25" customHeight="1" thickBot="1">
      <c r="A12" s="290" t="s">
        <v>91</v>
      </c>
      <c r="B12" s="162"/>
      <c r="C12" s="162"/>
      <c r="D12" s="162"/>
      <c r="E12" s="162"/>
      <c r="F12" s="162"/>
      <c r="G12" s="248"/>
    </row>
    <row r="13" spans="1:7" s="204" customFormat="1" ht="21" customHeight="1" thickBot="1">
      <c r="A13" s="304" t="s">
        <v>168</v>
      </c>
      <c r="B13" s="646"/>
      <c r="C13" s="647"/>
      <c r="D13" s="240"/>
      <c r="E13" s="240"/>
      <c r="F13" s="240"/>
      <c r="G13" s="240"/>
    </row>
    <row r="14" spans="1:7" s="204" customFormat="1" ht="14.25" customHeight="1">
      <c r="A14" s="249"/>
      <c r="B14" s="162"/>
      <c r="C14" s="162"/>
      <c r="D14" s="162"/>
      <c r="E14" s="162"/>
      <c r="F14" s="162"/>
      <c r="G14" s="162"/>
    </row>
    <row r="15" spans="1:7" ht="14.25" customHeight="1" thickBot="1">
      <c r="A15" s="305" t="s">
        <v>90</v>
      </c>
      <c r="B15" s="190"/>
      <c r="C15" s="190"/>
      <c r="D15" s="190"/>
      <c r="E15" s="190"/>
      <c r="F15" s="190"/>
      <c r="G15" s="190"/>
    </row>
    <row r="16" spans="1:7" ht="21" customHeight="1" thickBot="1">
      <c r="A16" s="303" t="s">
        <v>167</v>
      </c>
      <c r="B16" s="648"/>
      <c r="C16" s="649"/>
      <c r="D16" s="240"/>
      <c r="E16" s="240"/>
      <c r="F16" s="240"/>
      <c r="G16" s="240"/>
    </row>
    <row r="17" spans="1:7" s="123" customFormat="1" ht="14.25" customHeight="1">
      <c r="A17" s="248"/>
      <c r="B17" s="248"/>
      <c r="C17" s="248"/>
      <c r="D17" s="248"/>
      <c r="E17" s="248"/>
      <c r="F17" s="248"/>
      <c r="G17" s="248"/>
    </row>
    <row r="18" spans="1:7" s="123" customFormat="1" ht="14.25" customHeight="1">
      <c r="A18" s="248"/>
      <c r="B18" s="248"/>
      <c r="C18" s="248"/>
      <c r="D18" s="248"/>
      <c r="E18" s="248"/>
      <c r="F18" s="248"/>
      <c r="G18" s="248"/>
    </row>
    <row r="19" spans="1:8" ht="21" customHeight="1">
      <c r="A19" s="430" t="s">
        <v>156</v>
      </c>
      <c r="B19" s="4"/>
      <c r="C19" s="4"/>
      <c r="D19" s="103"/>
      <c r="E19" s="430" t="s">
        <v>157</v>
      </c>
      <c r="F19" s="430"/>
      <c r="G19" s="430"/>
      <c r="H19" s="190"/>
    </row>
    <row r="20" spans="1:8" ht="21" customHeight="1">
      <c r="A20" s="430"/>
      <c r="B20" s="4"/>
      <c r="C20" s="4"/>
      <c r="D20" s="4"/>
      <c r="E20" s="430"/>
      <c r="F20" s="430"/>
      <c r="G20" s="430"/>
      <c r="H20" s="190"/>
    </row>
    <row r="21" spans="1:8" ht="21" customHeight="1">
      <c r="A21" s="430"/>
      <c r="B21" s="4"/>
      <c r="C21" s="284" t="s">
        <v>172</v>
      </c>
      <c r="D21" s="4"/>
      <c r="E21" s="430"/>
      <c r="F21" s="430"/>
      <c r="G21" s="430"/>
      <c r="H21" s="190"/>
    </row>
    <row r="22" spans="1:9" s="243" customFormat="1" ht="28.5" customHeight="1">
      <c r="A22" s="215" t="s">
        <v>198</v>
      </c>
      <c r="B22" s="209"/>
      <c r="C22" s="209" t="s">
        <v>95</v>
      </c>
      <c r="D22" s="209"/>
      <c r="E22" s="427" t="s">
        <v>199</v>
      </c>
      <c r="F22" s="427"/>
      <c r="G22" s="427"/>
      <c r="H22" s="215"/>
      <c r="I22" s="250"/>
    </row>
    <row r="23" ht="22.5" customHeight="1"/>
    <row r="24" spans="1:7" ht="157.5" customHeight="1">
      <c r="A24" s="451" t="s">
        <v>233</v>
      </c>
      <c r="B24" s="452"/>
      <c r="C24" s="452"/>
      <c r="D24" s="452"/>
      <c r="E24" s="452"/>
      <c r="F24" s="452"/>
      <c r="G24" s="453"/>
    </row>
    <row r="25" ht="12.75">
      <c r="A25" s="115" t="s">
        <v>200</v>
      </c>
    </row>
  </sheetData>
  <sheetProtection/>
  <mergeCells count="9">
    <mergeCell ref="A24:G24"/>
    <mergeCell ref="A4:G4"/>
    <mergeCell ref="A8:G8"/>
    <mergeCell ref="A5:G5"/>
    <mergeCell ref="E19:G21"/>
    <mergeCell ref="B13:C13"/>
    <mergeCell ref="E22:G22"/>
    <mergeCell ref="A19:A21"/>
    <mergeCell ref="B16:C16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Normal="50" zoomScaleSheetLayoutView="100" zoomScalePageLayoutView="0" workbookViewId="0" topLeftCell="A10">
      <selection activeCell="A24" sqref="A22:I33"/>
    </sheetView>
  </sheetViews>
  <sheetFormatPr defaultColWidth="8.796875" defaultRowHeight="14.25"/>
  <cols>
    <col min="1" max="9" width="10" style="29" customWidth="1"/>
    <col min="10" max="16384" width="9" style="29" customWidth="1"/>
  </cols>
  <sheetData>
    <row r="1" ht="12.75">
      <c r="I1" s="138" t="s">
        <v>215</v>
      </c>
    </row>
    <row r="2" ht="12.75">
      <c r="I2" s="138" t="s">
        <v>219</v>
      </c>
    </row>
    <row r="4" spans="1:10" ht="15.75">
      <c r="A4" s="395" t="s">
        <v>196</v>
      </c>
      <c r="B4" s="395"/>
      <c r="C4" s="395"/>
      <c r="D4" s="395"/>
      <c r="E4" s="395"/>
      <c r="F4" s="395"/>
      <c r="G4" s="395"/>
      <c r="H4" s="395"/>
      <c r="I4" s="395"/>
      <c r="J4" s="170"/>
    </row>
    <row r="5" spans="1:10" ht="15.75" customHeight="1">
      <c r="A5" s="396" t="s">
        <v>56</v>
      </c>
      <c r="B5" s="396"/>
      <c r="C5" s="396"/>
      <c r="D5" s="396"/>
      <c r="E5" s="396"/>
      <c r="F5" s="396"/>
      <c r="G5" s="396"/>
      <c r="H5" s="396"/>
      <c r="I5" s="396"/>
      <c r="J5" s="112"/>
    </row>
    <row r="6" spans="1:10" ht="12.75">
      <c r="A6" s="140"/>
      <c r="B6" s="140"/>
      <c r="C6" s="140"/>
      <c r="D6" s="140"/>
      <c r="E6" s="140"/>
      <c r="F6" s="140"/>
      <c r="G6" s="140"/>
      <c r="H6" s="140"/>
      <c r="I6" s="140"/>
      <c r="J6" s="112"/>
    </row>
    <row r="7" spans="1:2" ht="12.75">
      <c r="A7" s="405" t="s">
        <v>0</v>
      </c>
      <c r="B7" s="405"/>
    </row>
    <row r="8" spans="1:10" ht="54" customHeight="1">
      <c r="A8" s="402"/>
      <c r="B8" s="403"/>
      <c r="C8" s="403"/>
      <c r="D8" s="403"/>
      <c r="E8" s="403"/>
      <c r="F8" s="403"/>
      <c r="G8" s="403"/>
      <c r="H8" s="403"/>
      <c r="I8" s="404"/>
      <c r="J8" s="235"/>
    </row>
    <row r="9" spans="1:10" ht="13.5" customHeight="1">
      <c r="A9" s="141"/>
      <c r="B9" s="141"/>
      <c r="C9" s="141"/>
      <c r="D9" s="141"/>
      <c r="E9" s="141"/>
      <c r="F9" s="141"/>
      <c r="G9" s="141"/>
      <c r="H9" s="141"/>
      <c r="I9" s="141"/>
      <c r="J9" s="235"/>
    </row>
    <row r="10" spans="1:10" ht="13.5" customHeight="1">
      <c r="A10" s="236" t="s">
        <v>89</v>
      </c>
      <c r="B10" s="71"/>
      <c r="J10" s="235"/>
    </row>
    <row r="11" spans="1:10" ht="90" customHeight="1">
      <c r="A11" s="650"/>
      <c r="B11" s="651"/>
      <c r="C11" s="651"/>
      <c r="D11" s="651"/>
      <c r="E11" s="651"/>
      <c r="F11" s="651"/>
      <c r="G11" s="651"/>
      <c r="H11" s="651"/>
      <c r="I11" s="652"/>
      <c r="J11" s="235"/>
    </row>
    <row r="12" spans="1:10" ht="13.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235"/>
    </row>
    <row r="13" spans="1:10" ht="13.5" customHeight="1">
      <c r="A13" s="236" t="s">
        <v>49</v>
      </c>
      <c r="B13" s="71"/>
      <c r="J13" s="235"/>
    </row>
    <row r="14" spans="1:9" ht="90" customHeight="1">
      <c r="A14" s="650"/>
      <c r="B14" s="651"/>
      <c r="C14" s="651"/>
      <c r="D14" s="651"/>
      <c r="E14" s="651"/>
      <c r="F14" s="651"/>
      <c r="G14" s="651"/>
      <c r="H14" s="651"/>
      <c r="I14" s="652"/>
    </row>
    <row r="15" spans="1:9" ht="13.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ht="13.5" customHeight="1"/>
    <row r="17" spans="1:10" ht="21" customHeight="1">
      <c r="A17" s="430" t="s">
        <v>158</v>
      </c>
      <c r="B17" s="430"/>
      <c r="C17" s="430"/>
      <c r="D17" s="4"/>
      <c r="E17" s="4"/>
      <c r="F17" s="103"/>
      <c r="G17" s="430" t="s">
        <v>156</v>
      </c>
      <c r="H17" s="430"/>
      <c r="I17" s="430"/>
      <c r="J17" s="190"/>
    </row>
    <row r="18" spans="1:10" ht="21" customHeight="1">
      <c r="A18" s="430"/>
      <c r="B18" s="430"/>
      <c r="C18" s="430"/>
      <c r="D18" s="4"/>
      <c r="E18" s="4"/>
      <c r="F18" s="4"/>
      <c r="G18" s="430"/>
      <c r="H18" s="430"/>
      <c r="I18" s="430"/>
      <c r="J18" s="190"/>
    </row>
    <row r="19" spans="1:10" ht="21" customHeight="1">
      <c r="A19" s="430"/>
      <c r="B19" s="430"/>
      <c r="C19" s="430"/>
      <c r="D19" s="4"/>
      <c r="E19" s="284" t="s">
        <v>152</v>
      </c>
      <c r="F19" s="4"/>
      <c r="G19" s="430"/>
      <c r="H19" s="430"/>
      <c r="I19" s="430"/>
      <c r="J19" s="190"/>
    </row>
    <row r="20" spans="1:11" s="243" customFormat="1" ht="28.5" customHeight="1">
      <c r="A20" s="427" t="s">
        <v>198</v>
      </c>
      <c r="B20" s="427"/>
      <c r="C20" s="427"/>
      <c r="D20" s="209"/>
      <c r="E20" s="209" t="s">
        <v>95</v>
      </c>
      <c r="F20" s="209"/>
      <c r="G20" s="427" t="s">
        <v>199</v>
      </c>
      <c r="H20" s="427"/>
      <c r="I20" s="427"/>
      <c r="J20" s="215"/>
      <c r="K20" s="250"/>
    </row>
    <row r="21" spans="1:9" ht="22.5" customHeight="1">
      <c r="A21" s="357"/>
      <c r="B21" s="358"/>
      <c r="C21" s="358"/>
      <c r="D21" s="358"/>
      <c r="E21" s="358"/>
      <c r="F21" s="358"/>
      <c r="G21" s="358"/>
      <c r="H21" s="358"/>
      <c r="I21" s="356"/>
    </row>
    <row r="22" spans="1:9" s="66" customFormat="1" ht="161.25" customHeight="1">
      <c r="A22" s="415" t="s">
        <v>203</v>
      </c>
      <c r="B22" s="416"/>
      <c r="C22" s="416"/>
      <c r="D22" s="416"/>
      <c r="E22" s="416"/>
      <c r="F22" s="416"/>
      <c r="G22" s="416"/>
      <c r="H22" s="416"/>
      <c r="I22" s="417"/>
    </row>
    <row r="23" spans="1:8" s="66" customFormat="1" ht="15">
      <c r="A23" s="115" t="s">
        <v>200</v>
      </c>
      <c r="B23" s="354"/>
      <c r="C23" s="354"/>
      <c r="D23" s="354"/>
      <c r="E23" s="354"/>
      <c r="F23" s="354"/>
      <c r="G23" s="354"/>
      <c r="H23" s="354"/>
    </row>
    <row r="24" ht="35.25" customHeight="1"/>
  </sheetData>
  <sheetProtection/>
  <mergeCells count="11">
    <mergeCell ref="A8:I8"/>
    <mergeCell ref="A14:I14"/>
    <mergeCell ref="A11:I11"/>
    <mergeCell ref="G20:I20"/>
    <mergeCell ref="A22:I22"/>
    <mergeCell ref="A4:I4"/>
    <mergeCell ref="A5:I5"/>
    <mergeCell ref="A7:B7"/>
    <mergeCell ref="A17:C19"/>
    <mergeCell ref="G17:I19"/>
    <mergeCell ref="A20:C20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25">
      <selection activeCell="A24" sqref="A22:I33"/>
    </sheetView>
  </sheetViews>
  <sheetFormatPr defaultColWidth="8.796875" defaultRowHeight="14.25"/>
  <cols>
    <col min="1" max="1" width="7.19921875" style="29" customWidth="1"/>
    <col min="2" max="2" width="17.09765625" style="29" customWidth="1"/>
    <col min="3" max="9" width="11" style="29" customWidth="1"/>
    <col min="10" max="16384" width="9" style="29" customWidth="1"/>
  </cols>
  <sheetData>
    <row r="1" spans="7:9" ht="12.75">
      <c r="G1" s="6"/>
      <c r="H1" s="6"/>
      <c r="I1" s="138" t="s">
        <v>205</v>
      </c>
    </row>
    <row r="2" spans="7:9" ht="12.75">
      <c r="G2" s="6"/>
      <c r="H2" s="6"/>
      <c r="I2" s="138" t="s">
        <v>219</v>
      </c>
    </row>
    <row r="4" spans="1:9" ht="15.75">
      <c r="A4" s="395" t="s">
        <v>196</v>
      </c>
      <c r="B4" s="395"/>
      <c r="C4" s="395"/>
      <c r="D4" s="395"/>
      <c r="E4" s="395"/>
      <c r="F4" s="395"/>
      <c r="G4" s="395"/>
      <c r="H4" s="395"/>
      <c r="I4" s="395"/>
    </row>
    <row r="5" spans="1:9" ht="16.5" customHeight="1">
      <c r="A5" s="396" t="s">
        <v>23</v>
      </c>
      <c r="B5" s="396"/>
      <c r="C5" s="396"/>
      <c r="D5" s="396"/>
      <c r="E5" s="396"/>
      <c r="F5" s="396"/>
      <c r="G5" s="396"/>
      <c r="H5" s="396"/>
      <c r="I5" s="396"/>
    </row>
    <row r="6" spans="1:9" ht="16.5" customHeight="1">
      <c r="A6" s="140"/>
      <c r="B6" s="140"/>
      <c r="C6" s="140"/>
      <c r="D6" s="140"/>
      <c r="E6" s="140"/>
      <c r="F6" s="140"/>
      <c r="G6" s="140"/>
      <c r="H6" s="140"/>
      <c r="I6" s="140"/>
    </row>
    <row r="7" spans="1:2" ht="12.75">
      <c r="A7" s="405" t="s">
        <v>0</v>
      </c>
      <c r="B7" s="405"/>
    </row>
    <row r="8" spans="1:11" ht="54" customHeight="1">
      <c r="A8" s="402"/>
      <c r="B8" s="403"/>
      <c r="C8" s="403"/>
      <c r="D8" s="403"/>
      <c r="E8" s="403"/>
      <c r="F8" s="403"/>
      <c r="G8" s="403"/>
      <c r="H8" s="403"/>
      <c r="I8" s="404"/>
      <c r="K8" s="26" t="s">
        <v>5</v>
      </c>
    </row>
    <row r="9" spans="1:11" ht="13.5" customHeight="1">
      <c r="A9" s="141"/>
      <c r="B9" s="141"/>
      <c r="C9" s="141"/>
      <c r="D9" s="141"/>
      <c r="E9" s="141"/>
      <c r="F9" s="141"/>
      <c r="G9" s="141"/>
      <c r="H9" s="141"/>
      <c r="I9" s="141"/>
      <c r="K9" s="26"/>
    </row>
    <row r="10" spans="1:13" ht="13.5" customHeight="1">
      <c r="A10" s="408" t="s">
        <v>4</v>
      </c>
      <c r="B10" s="409"/>
      <c r="C10" s="409"/>
      <c r="D10" s="410"/>
      <c r="E10" s="140"/>
      <c r="F10" s="140"/>
      <c r="G10" s="140"/>
      <c r="H10" s="112"/>
      <c r="I10" s="112"/>
      <c r="M10" s="142"/>
    </row>
    <row r="11" spans="1:13" ht="13.5" customHeight="1" thickBot="1">
      <c r="A11" s="102"/>
      <c r="B11" s="102"/>
      <c r="C11" s="102"/>
      <c r="D11" s="140"/>
      <c r="E11" s="140"/>
      <c r="F11" s="140"/>
      <c r="G11" s="140"/>
      <c r="H11" s="112"/>
      <c r="I11" s="112"/>
      <c r="M11" s="142"/>
    </row>
    <row r="12" spans="1:13" s="123" customFormat="1" ht="28.5" customHeight="1" thickBot="1">
      <c r="A12" s="444" t="s">
        <v>91</v>
      </c>
      <c r="B12" s="445"/>
      <c r="C12" s="411" t="s">
        <v>10</v>
      </c>
      <c r="D12" s="412"/>
      <c r="E12" s="438" t="s">
        <v>11</v>
      </c>
      <c r="F12" s="439"/>
      <c r="G12" s="439"/>
      <c r="H12" s="440"/>
      <c r="I12" s="144"/>
      <c r="M12" s="145"/>
    </row>
    <row r="13" spans="1:13" s="123" customFormat="1" ht="28.5" customHeight="1" thickBot="1">
      <c r="A13" s="266"/>
      <c r="B13" s="267"/>
      <c r="C13" s="275" t="s">
        <v>24</v>
      </c>
      <c r="D13" s="276" t="s">
        <v>25</v>
      </c>
      <c r="E13" s="277" t="s">
        <v>26</v>
      </c>
      <c r="F13" s="274" t="s">
        <v>103</v>
      </c>
      <c r="G13" s="274" t="s">
        <v>88</v>
      </c>
      <c r="H13" s="278" t="s">
        <v>57</v>
      </c>
      <c r="I13" s="144"/>
      <c r="M13" s="145"/>
    </row>
    <row r="14" spans="1:13" s="123" customFormat="1" ht="28.5" customHeight="1">
      <c r="A14" s="413" t="s">
        <v>141</v>
      </c>
      <c r="B14" s="269" t="s">
        <v>96</v>
      </c>
      <c r="C14" s="279"/>
      <c r="D14" s="280"/>
      <c r="E14" s="279"/>
      <c r="F14" s="281"/>
      <c r="G14" s="281"/>
      <c r="H14" s="282"/>
      <c r="I14" s="144"/>
      <c r="M14" s="145"/>
    </row>
    <row r="15" spans="1:13" s="123" customFormat="1" ht="44.25" customHeight="1" thickBot="1">
      <c r="A15" s="414"/>
      <c r="B15" s="270" t="s">
        <v>178</v>
      </c>
      <c r="C15" s="251"/>
      <c r="D15" s="252"/>
      <c r="E15" s="369"/>
      <c r="F15" s="370"/>
      <c r="G15" s="370"/>
      <c r="H15" s="371"/>
      <c r="I15" s="144"/>
      <c r="M15" s="145"/>
    </row>
    <row r="16" spans="1:13" s="123" customFormat="1" ht="28.5" customHeight="1" thickBot="1">
      <c r="A16" s="97"/>
      <c r="B16" s="146"/>
      <c r="C16" s="339"/>
      <c r="D16" s="339"/>
      <c r="E16" s="339"/>
      <c r="F16" s="406" t="s">
        <v>197</v>
      </c>
      <c r="G16" s="407"/>
      <c r="H16" s="372"/>
      <c r="I16" s="144"/>
      <c r="M16" s="145"/>
    </row>
    <row r="17" spans="1:13" s="123" customFormat="1" ht="13.5" thickBot="1">
      <c r="A17" s="97"/>
      <c r="B17" s="146"/>
      <c r="C17" s="147"/>
      <c r="D17" s="147"/>
      <c r="E17" s="147"/>
      <c r="F17" s="147"/>
      <c r="G17" s="147"/>
      <c r="H17" s="147"/>
      <c r="I17" s="144"/>
      <c r="M17" s="145"/>
    </row>
    <row r="18" spans="1:9" ht="26.25" customHeight="1" thickBot="1">
      <c r="A18" s="446" t="s">
        <v>92</v>
      </c>
      <c r="B18" s="447"/>
      <c r="C18" s="397" t="s">
        <v>10</v>
      </c>
      <c r="D18" s="398"/>
      <c r="E18" s="399" t="s">
        <v>11</v>
      </c>
      <c r="F18" s="400"/>
      <c r="G18" s="400"/>
      <c r="H18" s="401"/>
      <c r="I18" s="112"/>
    </row>
    <row r="19" spans="1:9" ht="27.75" customHeight="1">
      <c r="A19" s="273" t="s">
        <v>141</v>
      </c>
      <c r="B19" s="268" t="s">
        <v>115</v>
      </c>
      <c r="C19" s="253"/>
      <c r="D19" s="254"/>
      <c r="E19" s="255"/>
      <c r="F19" s="256"/>
      <c r="G19" s="256"/>
      <c r="H19" s="254"/>
      <c r="I19" s="112"/>
    </row>
    <row r="20" spans="1:8" ht="27.75" customHeight="1">
      <c r="A20" s="449" t="s">
        <v>15</v>
      </c>
      <c r="B20" s="271" t="s">
        <v>16</v>
      </c>
      <c r="C20" s="148" t="s">
        <v>24</v>
      </c>
      <c r="D20" s="149" t="s">
        <v>25</v>
      </c>
      <c r="E20" s="150" t="s">
        <v>26</v>
      </c>
      <c r="F20" s="151" t="s">
        <v>103</v>
      </c>
      <c r="G20" s="151" t="s">
        <v>88</v>
      </c>
      <c r="H20" s="152" t="s">
        <v>57</v>
      </c>
    </row>
    <row r="21" spans="1:9" ht="27.75" customHeight="1" thickBot="1">
      <c r="A21" s="450"/>
      <c r="B21" s="272" t="s">
        <v>142</v>
      </c>
      <c r="C21" s="185"/>
      <c r="D21" s="186"/>
      <c r="E21" s="373"/>
      <c r="F21" s="187"/>
      <c r="G21" s="370"/>
      <c r="H21" s="371"/>
      <c r="I21" s="153"/>
    </row>
    <row r="22" spans="1:9" ht="14.25" customHeight="1">
      <c r="A22" s="28"/>
      <c r="B22" s="28"/>
      <c r="C22" s="147"/>
      <c r="D22" s="147"/>
      <c r="E22" s="147"/>
      <c r="F22" s="147"/>
      <c r="G22" s="147"/>
      <c r="H22" s="147"/>
      <c r="I22" s="153"/>
    </row>
    <row r="23" spans="1:9" ht="14.25" customHeight="1" thickBot="1">
      <c r="A23" s="448" t="s">
        <v>90</v>
      </c>
      <c r="B23" s="448"/>
      <c r="C23" s="163"/>
      <c r="D23" s="163"/>
      <c r="E23" s="163"/>
      <c r="F23" s="163"/>
      <c r="G23" s="163"/>
      <c r="H23" s="163"/>
      <c r="I23" s="153"/>
    </row>
    <row r="24" spans="1:9" ht="26.25" thickBot="1">
      <c r="A24" s="441" t="s">
        <v>27</v>
      </c>
      <c r="B24" s="442"/>
      <c r="C24" s="442"/>
      <c r="D24" s="442"/>
      <c r="E24" s="442"/>
      <c r="F24" s="442"/>
      <c r="G24" s="442"/>
      <c r="H24" s="443"/>
      <c r="I24" s="154" t="s">
        <v>98</v>
      </c>
    </row>
    <row r="25" spans="1:9" ht="14.25" customHeight="1">
      <c r="A25" s="391" t="s">
        <v>12</v>
      </c>
      <c r="B25" s="392"/>
      <c r="C25" s="41">
        <f>ROUND(20*C21/1000,3)</f>
        <v>0</v>
      </c>
      <c r="D25" s="15">
        <f>ROUND(20*D21/1000,3)</f>
        <v>0</v>
      </c>
      <c r="E25" s="41">
        <f>ROUND(1.8*E21/1000,3)</f>
        <v>0</v>
      </c>
      <c r="F25" s="14">
        <f>ROUND(F21*15/1000000000,3)</f>
        <v>0</v>
      </c>
      <c r="G25" s="14">
        <f>ROUND(0.001*G21,3)</f>
        <v>0</v>
      </c>
      <c r="H25" s="15">
        <v>0</v>
      </c>
      <c r="I25" s="182">
        <f>(C25+D25)-(E25+F25+G25+H25)</f>
        <v>0</v>
      </c>
    </row>
    <row r="26" spans="1:9" ht="14.25" customHeight="1">
      <c r="A26" s="425" t="s">
        <v>130</v>
      </c>
      <c r="B26" s="426"/>
      <c r="C26" s="42">
        <f>ROUND(9.6*C21/1000,3)</f>
        <v>0</v>
      </c>
      <c r="D26" s="17">
        <f>ROUND(9.6*D21/1000,3)</f>
        <v>0</v>
      </c>
      <c r="E26" s="42">
        <f>ROUND(5.7*E21/1000,3)</f>
        <v>0</v>
      </c>
      <c r="F26" s="16">
        <f>ROUND(F21*0.6/1000000000,3)</f>
        <v>0</v>
      </c>
      <c r="G26" s="16">
        <f>ROUND(0.00011*G21,3)</f>
        <v>0</v>
      </c>
      <c r="H26" s="17">
        <v>0</v>
      </c>
      <c r="I26" s="183">
        <f>(C26+D26)-(E26+F26+G26+H26)</f>
        <v>0</v>
      </c>
    </row>
    <row r="27" spans="1:9" ht="14.25" customHeight="1">
      <c r="A27" s="393" t="s">
        <v>131</v>
      </c>
      <c r="B27" s="394"/>
      <c r="C27" s="42">
        <f>ROUND(1*C21/1000,3)</f>
        <v>0</v>
      </c>
      <c r="D27" s="17">
        <f>ROUND(1.5*D21/1000,3)</f>
        <v>0</v>
      </c>
      <c r="E27" s="42">
        <f>ROUND(5*E21/1000,3)</f>
        <v>0</v>
      </c>
      <c r="F27" s="18">
        <f>ROUND(F21*1280/1000000000,3)</f>
        <v>0</v>
      </c>
      <c r="G27" s="16">
        <f>ROUND(0.001*G21,3)</f>
        <v>0</v>
      </c>
      <c r="H27" s="57">
        <v>0</v>
      </c>
      <c r="I27" s="183">
        <f>(C27+D27)-(E27+F27+G27+H27)</f>
        <v>0</v>
      </c>
    </row>
    <row r="28" spans="1:9" ht="14.25" customHeight="1">
      <c r="A28" s="393" t="s">
        <v>13</v>
      </c>
      <c r="B28" s="394"/>
      <c r="C28" s="42">
        <f>ROUND(45*C21/1000,3)</f>
        <v>0</v>
      </c>
      <c r="D28" s="17">
        <f>ROUND(25*D21/1000,3)</f>
        <v>0</v>
      </c>
      <c r="E28" s="42">
        <f>ROUND(0.6*E21/1000,3)</f>
        <v>0</v>
      </c>
      <c r="F28" s="18">
        <f>ROUND(F21*360/1000000000,3)</f>
        <v>0</v>
      </c>
      <c r="G28" s="16">
        <f>ROUND(0.004*G21,3)</f>
        <v>0</v>
      </c>
      <c r="H28" s="57">
        <v>0</v>
      </c>
      <c r="I28" s="183">
        <f>(C28+D28)-(E28+F28+G28+H28)</f>
        <v>0</v>
      </c>
    </row>
    <row r="29" spans="1:15" ht="14.25" customHeight="1" thickBot="1">
      <c r="A29" s="428" t="s">
        <v>133</v>
      </c>
      <c r="B29" s="429"/>
      <c r="C29" s="43">
        <f>ROUND(C34*C35*C21/1000,3)</f>
        <v>0</v>
      </c>
      <c r="D29" s="20">
        <f>ROUND(D34*D35*D21/1000,3)</f>
        <v>0</v>
      </c>
      <c r="E29" s="43">
        <f>ROUND(E34*E35*E21/1000,3)</f>
        <v>0</v>
      </c>
      <c r="F29" s="21">
        <f>ROUND(F21*F34*F35*10^(-6),3)</f>
        <v>0</v>
      </c>
      <c r="G29" s="19">
        <v>0</v>
      </c>
      <c r="H29" s="58">
        <f>ROUND(H21*G35/1000,3)</f>
        <v>0</v>
      </c>
      <c r="I29" s="184">
        <f>(C29+D29)-(E29+F29+G29+H29)</f>
        <v>0</v>
      </c>
      <c r="K29" s="5"/>
      <c r="L29" s="5"/>
      <c r="M29" s="5"/>
      <c r="N29" s="5"/>
      <c r="O29" s="5"/>
    </row>
    <row r="30" spans="1:9" ht="21" customHeight="1" thickBot="1">
      <c r="A30" s="431" t="s">
        <v>14</v>
      </c>
      <c r="B30" s="432"/>
      <c r="C30" s="432"/>
      <c r="D30" s="432"/>
      <c r="E30" s="432"/>
      <c r="F30" s="432"/>
      <c r="G30" s="433"/>
      <c r="H30" s="419">
        <f>ROUND(2.9*I25+0.5*I28+2.9*I27+I26,3)</f>
        <v>0</v>
      </c>
      <c r="I30" s="420"/>
    </row>
    <row r="31" spans="1:9" ht="14.25" customHeight="1">
      <c r="A31" s="326"/>
      <c r="B31" s="326"/>
      <c r="C31" s="326"/>
      <c r="D31" s="326"/>
      <c r="E31" s="326"/>
      <c r="F31" s="326"/>
      <c r="G31" s="326"/>
      <c r="H31" s="353"/>
      <c r="I31" s="353"/>
    </row>
    <row r="32" spans="2:9" ht="14.25" customHeight="1" thickBot="1">
      <c r="B32" s="11"/>
      <c r="C32" s="12"/>
      <c r="D32" s="13"/>
      <c r="E32" s="13"/>
      <c r="F32" s="13"/>
      <c r="G32" s="67"/>
      <c r="H32" s="68"/>
      <c r="I32" s="68"/>
    </row>
    <row r="33" spans="1:7" ht="28.5" customHeight="1" thickBot="1">
      <c r="A33" s="434" t="s">
        <v>34</v>
      </c>
      <c r="B33" s="435"/>
      <c r="C33" s="60" t="s">
        <v>17</v>
      </c>
      <c r="D33" s="61" t="s">
        <v>18</v>
      </c>
      <c r="E33" s="61" t="s">
        <v>19</v>
      </c>
      <c r="F33" s="155" t="s">
        <v>51</v>
      </c>
      <c r="G33" s="62" t="s">
        <v>21</v>
      </c>
    </row>
    <row r="34" spans="1:7" ht="21" customHeight="1">
      <c r="A34" s="436" t="s">
        <v>110</v>
      </c>
      <c r="B34" s="437"/>
      <c r="C34" s="156">
        <v>20.7</v>
      </c>
      <c r="D34" s="157">
        <v>28.2</v>
      </c>
      <c r="E34" s="157">
        <v>43</v>
      </c>
      <c r="F34" s="158">
        <v>36.56</v>
      </c>
      <c r="G34" s="159" t="s">
        <v>50</v>
      </c>
    </row>
    <row r="35" spans="1:7" ht="21" customHeight="1" thickBot="1">
      <c r="A35" s="414" t="s">
        <v>116</v>
      </c>
      <c r="B35" s="418"/>
      <c r="C35" s="63">
        <v>97.5</v>
      </c>
      <c r="D35" s="44">
        <v>107</v>
      </c>
      <c r="E35" s="44">
        <v>74.1</v>
      </c>
      <c r="F35" s="160">
        <v>55.33</v>
      </c>
      <c r="G35" s="161">
        <v>95.05</v>
      </c>
    </row>
    <row r="36" spans="2:8" ht="13.5" customHeight="1">
      <c r="B36" s="162"/>
      <c r="C36" s="162"/>
      <c r="D36" s="162"/>
      <c r="E36" s="84"/>
      <c r="F36" s="97"/>
      <c r="G36" s="97"/>
      <c r="H36" s="97"/>
    </row>
    <row r="37" spans="2:8" ht="13.5" customHeight="1">
      <c r="B37" s="162"/>
      <c r="C37" s="162"/>
      <c r="D37" s="162"/>
      <c r="E37" s="84"/>
      <c r="F37" s="97"/>
      <c r="G37" s="97"/>
      <c r="H37" s="97"/>
    </row>
    <row r="38" spans="1:9" ht="21" customHeight="1">
      <c r="A38" s="430" t="s">
        <v>143</v>
      </c>
      <c r="B38" s="430"/>
      <c r="C38" s="430"/>
      <c r="D38" s="103"/>
      <c r="E38" s="4"/>
      <c r="F38" s="4"/>
      <c r="G38" s="421" t="s">
        <v>145</v>
      </c>
      <c r="H38" s="421"/>
      <c r="I38" s="421"/>
    </row>
    <row r="39" spans="1:9" ht="21" customHeight="1">
      <c r="A39" s="430"/>
      <c r="B39" s="430"/>
      <c r="C39" s="430"/>
      <c r="D39" s="4"/>
      <c r="E39" s="4"/>
      <c r="F39" s="4"/>
      <c r="G39" s="421"/>
      <c r="H39" s="421"/>
      <c r="I39" s="421"/>
    </row>
    <row r="40" spans="1:9" ht="21" customHeight="1">
      <c r="A40" s="430"/>
      <c r="B40" s="430"/>
      <c r="C40" s="430"/>
      <c r="D40" s="4"/>
      <c r="E40" s="284" t="s">
        <v>144</v>
      </c>
      <c r="F40" s="4"/>
      <c r="G40" s="421"/>
      <c r="H40" s="421"/>
      <c r="I40" s="421"/>
    </row>
    <row r="41" spans="1:9" s="127" customFormat="1" ht="27.75" customHeight="1">
      <c r="A41" s="427" t="s">
        <v>198</v>
      </c>
      <c r="B41" s="427"/>
      <c r="C41" s="427"/>
      <c r="D41" s="168"/>
      <c r="E41" s="209" t="s">
        <v>95</v>
      </c>
      <c r="F41" s="169"/>
      <c r="G41" s="427" t="s">
        <v>199</v>
      </c>
      <c r="H41" s="427"/>
      <c r="I41" s="427"/>
    </row>
    <row r="42" spans="2:6" ht="13.5" customHeight="1">
      <c r="B42" s="143"/>
      <c r="C42" s="143"/>
      <c r="D42" s="162"/>
      <c r="E42" s="162"/>
      <c r="F42" s="162"/>
    </row>
    <row r="43" spans="2:6" ht="13.5" customHeight="1">
      <c r="B43" s="143"/>
      <c r="C43" s="143"/>
      <c r="D43" s="162"/>
      <c r="E43" s="162"/>
      <c r="F43" s="162"/>
    </row>
    <row r="44" spans="1:9" ht="54" customHeight="1">
      <c r="A44" s="422" t="s">
        <v>104</v>
      </c>
      <c r="B44" s="423"/>
      <c r="C44" s="423"/>
      <c r="D44" s="423"/>
      <c r="E44" s="423"/>
      <c r="F44" s="423"/>
      <c r="G44" s="423"/>
      <c r="H44" s="423"/>
      <c r="I44" s="424"/>
    </row>
    <row r="45" spans="1:9" ht="22.5" customHeight="1">
      <c r="A45" s="359"/>
      <c r="B45" s="355"/>
      <c r="C45" s="355"/>
      <c r="D45" s="355"/>
      <c r="E45" s="355"/>
      <c r="F45" s="355"/>
      <c r="G45" s="355"/>
      <c r="H45" s="355"/>
      <c r="I45" s="356"/>
    </row>
    <row r="46" spans="1:9" s="66" customFormat="1" ht="157.5" customHeight="1">
      <c r="A46" s="415" t="s">
        <v>201</v>
      </c>
      <c r="B46" s="416"/>
      <c r="C46" s="416"/>
      <c r="D46" s="416"/>
      <c r="E46" s="416"/>
      <c r="F46" s="416"/>
      <c r="G46" s="416"/>
      <c r="H46" s="416"/>
      <c r="I46" s="417"/>
    </row>
    <row r="47" spans="1:8" s="66" customFormat="1" ht="15">
      <c r="A47" s="115" t="s">
        <v>200</v>
      </c>
      <c r="B47" s="354"/>
      <c r="C47" s="354"/>
      <c r="D47" s="354"/>
      <c r="E47" s="354"/>
      <c r="F47" s="354"/>
      <c r="G47" s="354"/>
      <c r="H47" s="354"/>
    </row>
  </sheetData>
  <sheetProtection/>
  <mergeCells count="32">
    <mergeCell ref="E12:H12"/>
    <mergeCell ref="A24:H24"/>
    <mergeCell ref="A12:B12"/>
    <mergeCell ref="A18:B18"/>
    <mergeCell ref="A23:B23"/>
    <mergeCell ref="A20:A21"/>
    <mergeCell ref="A28:B28"/>
    <mergeCell ref="A29:B29"/>
    <mergeCell ref="A38:C40"/>
    <mergeCell ref="A30:G30"/>
    <mergeCell ref="A33:B33"/>
    <mergeCell ref="A34:B34"/>
    <mergeCell ref="C12:D12"/>
    <mergeCell ref="A14:A15"/>
    <mergeCell ref="A46:I46"/>
    <mergeCell ref="A35:B35"/>
    <mergeCell ref="H30:I30"/>
    <mergeCell ref="G38:I40"/>
    <mergeCell ref="A44:I44"/>
    <mergeCell ref="A26:B26"/>
    <mergeCell ref="A41:C41"/>
    <mergeCell ref="G41:I41"/>
    <mergeCell ref="A25:B25"/>
    <mergeCell ref="A27:B27"/>
    <mergeCell ref="A4:I4"/>
    <mergeCell ref="A5:I5"/>
    <mergeCell ref="C18:D18"/>
    <mergeCell ref="E18:H18"/>
    <mergeCell ref="A8:I8"/>
    <mergeCell ref="A7:B7"/>
    <mergeCell ref="F16:G16"/>
    <mergeCell ref="A10:D10"/>
  </mergeCells>
  <printOptions/>
  <pageMargins left="0.984251968503937" right="0.1968503937007874" top="0.1968503937007874" bottom="0.1968503937007874" header="0" footer="0"/>
  <pageSetup fitToWidth="0" fitToHeight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SheetLayoutView="100" zoomScalePageLayoutView="0" workbookViewId="0" topLeftCell="A31">
      <selection activeCell="A24" sqref="A22:I33"/>
    </sheetView>
  </sheetViews>
  <sheetFormatPr defaultColWidth="8.796875" defaultRowHeight="14.25"/>
  <cols>
    <col min="1" max="1" width="25.5" style="29" customWidth="1"/>
    <col min="2" max="4" width="12.5" style="29" customWidth="1"/>
    <col min="5" max="5" width="14" style="29" customWidth="1"/>
    <col min="6" max="7" width="12.5" style="29" customWidth="1"/>
    <col min="8" max="8" width="10" style="29" bestFit="1" customWidth="1"/>
    <col min="9" max="13" width="9" style="29" customWidth="1"/>
    <col min="14" max="14" width="10.19921875" style="29" customWidth="1"/>
    <col min="15" max="16384" width="9" style="29" customWidth="1"/>
  </cols>
  <sheetData>
    <row r="1" ht="12.75">
      <c r="G1" s="138" t="s">
        <v>206</v>
      </c>
    </row>
    <row r="2" ht="12.75">
      <c r="G2" s="139" t="s">
        <v>219</v>
      </c>
    </row>
    <row r="4" spans="1:7" ht="15.75">
      <c r="A4" s="395" t="s">
        <v>196</v>
      </c>
      <c r="B4" s="395"/>
      <c r="C4" s="395"/>
      <c r="D4" s="395"/>
      <c r="E4" s="395"/>
      <c r="F4" s="395"/>
      <c r="G4" s="395"/>
    </row>
    <row r="5" spans="1:7" ht="16.5" customHeight="1">
      <c r="A5" s="396" t="s">
        <v>22</v>
      </c>
      <c r="B5" s="396"/>
      <c r="C5" s="396"/>
      <c r="D5" s="396"/>
      <c r="E5" s="396"/>
      <c r="F5" s="396"/>
      <c r="G5" s="396"/>
    </row>
    <row r="6" spans="1:7" ht="18" customHeight="1">
      <c r="A6" s="340"/>
      <c r="B6" s="340"/>
      <c r="C6" s="341"/>
      <c r="D6" s="341"/>
      <c r="E6" s="340"/>
      <c r="F6" s="340"/>
      <c r="G6" s="340"/>
    </row>
    <row r="7" spans="1:7" ht="18" customHeight="1">
      <c r="A7" s="306"/>
      <c r="B7" s="306"/>
      <c r="C7" s="342"/>
      <c r="D7" s="342"/>
      <c r="E7" s="306"/>
      <c r="F7" s="306"/>
      <c r="G7" s="306"/>
    </row>
    <row r="9" ht="12.75">
      <c r="A9" s="137" t="s">
        <v>0</v>
      </c>
    </row>
    <row r="10" spans="1:11" ht="54" customHeight="1">
      <c r="A10" s="402"/>
      <c r="B10" s="403"/>
      <c r="C10" s="403"/>
      <c r="D10" s="403"/>
      <c r="E10" s="403"/>
      <c r="F10" s="403"/>
      <c r="G10" s="404"/>
      <c r="K10" s="26"/>
    </row>
    <row r="11" spans="11:14" ht="14.25" customHeight="1">
      <c r="K11" s="121"/>
      <c r="L11" s="121"/>
      <c r="M11" s="121"/>
      <c r="N11" s="121"/>
    </row>
    <row r="12" spans="1:14" ht="14.25" customHeight="1">
      <c r="A12" s="408" t="s">
        <v>4</v>
      </c>
      <c r="B12" s="409"/>
      <c r="C12" s="409"/>
      <c r="D12" s="211"/>
      <c r="E12" s="212"/>
      <c r="F12" s="122"/>
      <c r="G12" s="122"/>
      <c r="K12" s="121"/>
      <c r="L12" s="121"/>
      <c r="M12" s="121"/>
      <c r="N12" s="121"/>
    </row>
    <row r="13" spans="1:14" s="123" customFormat="1" ht="13.5" customHeight="1">
      <c r="A13" s="99"/>
      <c r="B13" s="99"/>
      <c r="C13" s="99"/>
      <c r="D13" s="99"/>
      <c r="E13" s="99"/>
      <c r="F13" s="99"/>
      <c r="G13" s="99"/>
      <c r="K13" s="124"/>
      <c r="L13" s="124"/>
      <c r="M13" s="124"/>
      <c r="N13" s="124"/>
    </row>
    <row r="14" spans="1:14" ht="13.5" customHeight="1" thickBot="1">
      <c r="A14" s="200" t="s">
        <v>91</v>
      </c>
      <c r="K14" s="121"/>
      <c r="L14" s="121"/>
      <c r="M14" s="121"/>
      <c r="N14" s="121"/>
    </row>
    <row r="15" spans="1:14" ht="23.25" customHeight="1" thickBot="1">
      <c r="A15" s="109" t="s">
        <v>169</v>
      </c>
      <c r="B15" s="457"/>
      <c r="C15" s="458"/>
      <c r="D15" s="459"/>
      <c r="K15" s="121"/>
      <c r="L15" s="121"/>
      <c r="M15" s="121"/>
      <c r="N15" s="121"/>
    </row>
    <row r="16" spans="1:14" ht="43.5" customHeight="1" thickBot="1">
      <c r="A16" s="100" t="s">
        <v>178</v>
      </c>
      <c r="B16" s="460"/>
      <c r="C16" s="460"/>
      <c r="D16" s="461"/>
      <c r="K16" s="121"/>
      <c r="L16" s="121"/>
      <c r="M16" s="121"/>
      <c r="N16" s="121"/>
    </row>
    <row r="17" spans="11:14" ht="15" customHeight="1">
      <c r="K17" s="121"/>
      <c r="L17" s="121"/>
      <c r="M17" s="121"/>
      <c r="N17" s="121"/>
    </row>
    <row r="18" spans="1:14" ht="14.25" customHeight="1" thickBot="1">
      <c r="A18" s="200" t="s">
        <v>92</v>
      </c>
      <c r="K18" s="121"/>
      <c r="L18" s="121"/>
      <c r="M18" s="121"/>
      <c r="N18" s="121"/>
    </row>
    <row r="19" spans="1:12" ht="27.75" customHeight="1" thickBot="1">
      <c r="A19" s="469" t="s">
        <v>7</v>
      </c>
      <c r="B19" s="470"/>
      <c r="C19" s="470"/>
      <c r="D19" s="471"/>
      <c r="E19" s="472" t="s">
        <v>102</v>
      </c>
      <c r="F19" s="473"/>
      <c r="G19" s="474"/>
      <c r="I19" s="121"/>
      <c r="J19" s="121"/>
      <c r="K19" s="121"/>
      <c r="L19" s="121"/>
    </row>
    <row r="20" spans="1:13" ht="36.75" customHeight="1">
      <c r="A20" s="321" t="s">
        <v>34</v>
      </c>
      <c r="B20" s="171" t="s">
        <v>17</v>
      </c>
      <c r="C20" s="113" t="s">
        <v>35</v>
      </c>
      <c r="D20" s="114" t="s">
        <v>19</v>
      </c>
      <c r="E20" s="164" t="s">
        <v>114</v>
      </c>
      <c r="F20" s="475"/>
      <c r="G20" s="476"/>
      <c r="H20" s="75"/>
      <c r="I20" s="75"/>
      <c r="J20" s="75"/>
      <c r="K20" s="77"/>
      <c r="L20" s="77"/>
      <c r="M20" s="468"/>
    </row>
    <row r="21" spans="1:13" ht="37.5" customHeight="1">
      <c r="A21" s="322" t="s">
        <v>112</v>
      </c>
      <c r="B21" s="374"/>
      <c r="C21" s="375"/>
      <c r="D21" s="376"/>
      <c r="E21" s="165" t="s">
        <v>170</v>
      </c>
      <c r="F21" s="479"/>
      <c r="G21" s="480"/>
      <c r="H21" s="75"/>
      <c r="I21" s="75"/>
      <c r="J21" s="75"/>
      <c r="K21" s="115"/>
      <c r="L21" s="115"/>
      <c r="M21" s="468"/>
    </row>
    <row r="22" spans="1:13" ht="44.25" customHeight="1" thickBot="1">
      <c r="A22" s="323" t="s">
        <v>113</v>
      </c>
      <c r="B22" s="369"/>
      <c r="C22" s="373"/>
      <c r="D22" s="377"/>
      <c r="E22" s="311" t="s">
        <v>171</v>
      </c>
      <c r="F22" s="481"/>
      <c r="G22" s="482"/>
      <c r="H22" s="75"/>
      <c r="I22" s="75"/>
      <c r="J22" s="75"/>
      <c r="K22" s="76"/>
      <c r="L22" s="76"/>
      <c r="M22" s="77"/>
    </row>
    <row r="23" spans="1:13" ht="14.25" customHeight="1">
      <c r="A23" s="133"/>
      <c r="B23" s="133"/>
      <c r="C23" s="133"/>
      <c r="D23" s="133"/>
      <c r="E23" s="133"/>
      <c r="F23" s="134"/>
      <c r="G23" s="134"/>
      <c r="H23" s="75"/>
      <c r="I23" s="75"/>
      <c r="J23" s="75"/>
      <c r="K23" s="76"/>
      <c r="L23" s="76"/>
      <c r="M23" s="77"/>
    </row>
    <row r="24" spans="1:13" ht="14.25" customHeight="1" thickBot="1">
      <c r="A24" s="201" t="s">
        <v>90</v>
      </c>
      <c r="B24" s="135"/>
      <c r="C24" s="135"/>
      <c r="D24" s="135"/>
      <c r="E24" s="135"/>
      <c r="F24" s="135"/>
      <c r="G24" s="135"/>
      <c r="H24" s="75"/>
      <c r="I24" s="75"/>
      <c r="J24" s="75"/>
      <c r="K24" s="78"/>
      <c r="L24" s="78"/>
      <c r="M24" s="78"/>
    </row>
    <row r="25" spans="1:14" ht="30" customHeight="1" thickBot="1">
      <c r="A25" s="477" t="s">
        <v>58</v>
      </c>
      <c r="B25" s="478"/>
      <c r="C25" s="478"/>
      <c r="D25" s="478"/>
      <c r="E25" s="98" t="s">
        <v>100</v>
      </c>
      <c r="F25" s="79" t="s">
        <v>101</v>
      </c>
      <c r="G25" s="79" t="s">
        <v>139</v>
      </c>
      <c r="I25" s="75"/>
      <c r="J25" s="75"/>
      <c r="K25" s="75"/>
      <c r="L25" s="78"/>
      <c r="M25" s="78"/>
      <c r="N25" s="78"/>
    </row>
    <row r="26" spans="1:14" ht="14.25" customHeight="1">
      <c r="A26" s="318" t="s">
        <v>109</v>
      </c>
      <c r="B26" s="41">
        <f>ROUND(20*B22/1000,3)</f>
        <v>0</v>
      </c>
      <c r="C26" s="16">
        <f>IF(C22="",0,ROUND(20*C22/1000,3))</f>
        <v>0</v>
      </c>
      <c r="D26" s="17">
        <f>IF(D22="",0,ROUND(1.8*D22/1000,3))</f>
        <v>0</v>
      </c>
      <c r="E26" s="118">
        <f>($C$40/1000)*($F$21*$B$16/1000-$E$32)</f>
        <v>0</v>
      </c>
      <c r="F26" s="136">
        <f>IF($B$16="","",IF(B26+C26+D26=0,"",B26+C26+D26-E26))</f>
      </c>
      <c r="G26" s="136">
        <f>IF($B$16="","",IF(B26+C26+D26=0,(($F$21*$B$16/1000)/0.88)*(3.6/$B$36)*(20/1000)-E26,""))</f>
      </c>
      <c r="I26" s="75"/>
      <c r="J26" s="75"/>
      <c r="K26" s="75"/>
      <c r="L26" s="78"/>
      <c r="M26" s="78"/>
      <c r="N26" s="78"/>
    </row>
    <row r="27" spans="1:14" ht="14.25" customHeight="1">
      <c r="A27" s="319" t="s">
        <v>134</v>
      </c>
      <c r="B27" s="324">
        <f>IF(B22="",0,ROUND(9.6*B22/1000,3))</f>
        <v>0</v>
      </c>
      <c r="C27" s="18">
        <f>IF(C22="",0,ROUND(9.6*C22/1000,3))</f>
        <v>0</v>
      </c>
      <c r="D27" s="57">
        <f>IF(D22="",0,ROUND(5.7*D22/1000,3))</f>
        <v>0</v>
      </c>
      <c r="E27" s="119">
        <f>($E$40/1000)*($F$21*$B$16/1000-$E$32)</f>
        <v>0</v>
      </c>
      <c r="F27" s="136">
        <f>IF($B$16="","",IF(B27+C27+D27=0,"",B27+C27+D27-E27))</f>
      </c>
      <c r="G27" s="136">
        <f>IF($B$16="","",IF(B27+C27+D27=0,(($F$21*$B$16/1000)/0.88)*(3.6/$B$36)*(9.6/1000)-E27,""))</f>
      </c>
      <c r="I27" s="75"/>
      <c r="J27" s="75"/>
      <c r="K27" s="75"/>
      <c r="L27" s="78"/>
      <c r="M27" s="78"/>
      <c r="N27" s="78"/>
    </row>
    <row r="28" spans="1:11" ht="14.25" customHeight="1">
      <c r="A28" s="319" t="s">
        <v>135</v>
      </c>
      <c r="B28" s="324">
        <f>IF(B22="",0,ROUND(1*B22/1000,3))</f>
        <v>0</v>
      </c>
      <c r="C28" s="18">
        <f>IF(C22="",0,ROUND(1.5*C22/1000,3))</f>
        <v>0</v>
      </c>
      <c r="D28" s="57">
        <f>IF(D22="",0,ROUND(5*D22/1000,3))</f>
        <v>0</v>
      </c>
      <c r="E28" s="119">
        <f>($F$40/1000)*($F$21*$B$16/1000-$E$32)</f>
        <v>0</v>
      </c>
      <c r="F28" s="136">
        <f>IF($B$16="","",IF(B28+C28+D28=0,"",B28+C28+D28-E28))</f>
      </c>
      <c r="G28" s="136">
        <f>IF($B$16="","",IF(B28+C28+D28=0,(($F$21*$B$16/1000)/0.88)*(3.6/$B$36)*(1/1000)-E28,""))</f>
      </c>
      <c r="I28" s="75"/>
      <c r="J28" s="75"/>
      <c r="K28" s="75"/>
    </row>
    <row r="29" spans="1:11" ht="14.25" customHeight="1">
      <c r="A29" s="319" t="s">
        <v>28</v>
      </c>
      <c r="B29" s="324">
        <f>IF(B22="",0,ROUND(45*B22/1000,3))</f>
        <v>0</v>
      </c>
      <c r="C29" s="18">
        <f>IF(C22="",0,ROUND(25*C22/1000,3))</f>
        <v>0</v>
      </c>
      <c r="D29" s="57">
        <f>IF(D22="",0,ROUND(0.6*D22/1000,3))</f>
        <v>0</v>
      </c>
      <c r="E29" s="119">
        <f>($G$40/1000)*($F$21*$B$16/1000-$E$32)</f>
        <v>0</v>
      </c>
      <c r="F29" s="136">
        <f>IF($B$16="","",IF(B29+C29+D29=0,"",B29+C29+D29-E29))</f>
      </c>
      <c r="G29" s="136">
        <f>IF($B$16="","",IF(B29+C29+D29=0,(($F$21*$B$16/1000)/0.88)*(3.6/$B$36)*(45/1000)-E29,""))</f>
      </c>
      <c r="I29" s="75"/>
      <c r="J29" s="75"/>
      <c r="K29" s="75"/>
    </row>
    <row r="30" spans="1:11" ht="14.25" customHeight="1" thickBot="1">
      <c r="A30" s="320" t="s">
        <v>136</v>
      </c>
      <c r="B30" s="325">
        <f>IF(B22="",0,ROUND(B36*B37*B22/1000,3))</f>
        <v>0</v>
      </c>
      <c r="C30" s="21">
        <f>IF(C22="",0,ROUND(C36*C37*C22/1000,3))</f>
        <v>0</v>
      </c>
      <c r="D30" s="58">
        <f>IF(D22="",0,ROUND(D36*D37*D22/1000,3))</f>
        <v>0</v>
      </c>
      <c r="E30" s="120">
        <f>($D$40/1000)*($F$21*$B$16/1000-$E$32)</f>
        <v>0</v>
      </c>
      <c r="F30" s="136">
        <f>IF($B$16="","",IF(B30+C30+D30=0,"",B30+C30+D30-E30))</f>
      </c>
      <c r="G30" s="136">
        <f>IF($B$16="","",IF(B30+C30+D30=0,(($F$21*$B$16/1000)/0.88)*(3.6/$B$36)*B36/1000*B37-E30,""))</f>
      </c>
      <c r="I30" s="75"/>
      <c r="J30" s="75"/>
      <c r="K30" s="75"/>
    </row>
    <row r="31" spans="1:12" ht="14.25" customHeight="1" thickBot="1">
      <c r="A31" s="454" t="s">
        <v>14</v>
      </c>
      <c r="B31" s="455"/>
      <c r="C31" s="455"/>
      <c r="D31" s="455"/>
      <c r="E31" s="456"/>
      <c r="F31" s="96">
        <f>IF(F27="","",ROUND((2.9*F26+F27+2.9*F28+0.5*F29),3))</f>
      </c>
      <c r="G31" s="96">
        <f>IF(G26="","",ROUND((2.9*G26+G27+2.9*G28+0.5*G29),3))</f>
      </c>
      <c r="J31" s="75"/>
      <c r="K31" s="75"/>
      <c r="L31" s="75"/>
    </row>
    <row r="32" spans="1:12" ht="14.25" customHeight="1" thickBot="1">
      <c r="A32" s="465" t="s">
        <v>177</v>
      </c>
      <c r="B32" s="466"/>
      <c r="C32" s="466"/>
      <c r="D32" s="467"/>
      <c r="E32" s="485">
        <f>_xlfn.IFERROR((F21*B16)*(1-(1/F22))/1000,0)</f>
        <v>0</v>
      </c>
      <c r="F32" s="486"/>
      <c r="G32" s="487"/>
      <c r="J32" s="75"/>
      <c r="K32" s="75"/>
      <c r="L32" s="75"/>
    </row>
    <row r="33" spans="1:12" ht="14.25" customHeight="1">
      <c r="A33" s="299"/>
      <c r="B33" s="299"/>
      <c r="C33" s="299"/>
      <c r="D33" s="299"/>
      <c r="E33" s="327"/>
      <c r="F33" s="327"/>
      <c r="G33" s="327"/>
      <c r="J33" s="75"/>
      <c r="K33" s="75"/>
      <c r="L33" s="75"/>
    </row>
    <row r="34" spans="2:12" ht="13.5" thickBot="1">
      <c r="B34" s="93"/>
      <c r="C34" s="116"/>
      <c r="D34" s="117"/>
      <c r="E34" s="125"/>
      <c r="F34" s="125"/>
      <c r="G34" s="95"/>
      <c r="J34" s="75"/>
      <c r="K34" s="75"/>
      <c r="L34" s="75"/>
    </row>
    <row r="35" spans="1:14" ht="13.5" customHeight="1" thickBot="1">
      <c r="A35" s="257" t="s">
        <v>34</v>
      </c>
      <c r="B35" s="53" t="s">
        <v>17</v>
      </c>
      <c r="C35" s="48" t="s">
        <v>18</v>
      </c>
      <c r="D35" s="52" t="s">
        <v>19</v>
      </c>
      <c r="J35" s="80"/>
      <c r="K35" s="80"/>
      <c r="L35" s="81"/>
      <c r="M35" s="81"/>
      <c r="N35" s="81"/>
    </row>
    <row r="36" spans="1:14" ht="13.5" customHeight="1">
      <c r="A36" s="258" t="s">
        <v>110</v>
      </c>
      <c r="B36" s="54">
        <v>20.7</v>
      </c>
      <c r="C36" s="50">
        <v>28.2</v>
      </c>
      <c r="D36" s="51">
        <v>43</v>
      </c>
      <c r="J36" s="80"/>
      <c r="K36" s="80"/>
      <c r="L36" s="81"/>
      <c r="M36" s="81"/>
      <c r="N36" s="81"/>
    </row>
    <row r="37" spans="1:14" ht="13.5" customHeight="1" thickBot="1">
      <c r="A37" s="259" t="s">
        <v>111</v>
      </c>
      <c r="B37" s="55">
        <v>97.5</v>
      </c>
      <c r="C37" s="39">
        <v>107</v>
      </c>
      <c r="D37" s="40">
        <v>74.1</v>
      </c>
      <c r="J37" s="80"/>
      <c r="K37" s="80"/>
      <c r="L37" s="81"/>
      <c r="M37" s="81"/>
      <c r="N37" s="81"/>
    </row>
    <row r="38" spans="1:14" ht="13.5" customHeight="1" thickBot="1">
      <c r="A38" s="82"/>
      <c r="B38" s="83"/>
      <c r="C38" s="83"/>
      <c r="D38" s="83"/>
      <c r="J38" s="80"/>
      <c r="K38" s="80"/>
      <c r="L38" s="81"/>
      <c r="M38" s="81"/>
      <c r="N38" s="81"/>
    </row>
    <row r="39" spans="1:14" ht="13.5" customHeight="1" thickBot="1">
      <c r="A39" s="489" t="s">
        <v>47</v>
      </c>
      <c r="B39" s="490"/>
      <c r="C39" s="108" t="s">
        <v>12</v>
      </c>
      <c r="D39" s="48" t="s">
        <v>52</v>
      </c>
      <c r="E39" s="48" t="s">
        <v>53</v>
      </c>
      <c r="F39" s="48" t="s">
        <v>54</v>
      </c>
      <c r="G39" s="49" t="s">
        <v>13</v>
      </c>
      <c r="J39" s="80"/>
      <c r="K39" s="80"/>
      <c r="L39" s="81"/>
      <c r="M39" s="81"/>
      <c r="N39" s="81"/>
    </row>
    <row r="40" spans="1:14" ht="13.5" customHeight="1" thickBot="1">
      <c r="A40" s="491" t="s">
        <v>99</v>
      </c>
      <c r="B40" s="492"/>
      <c r="C40" s="45">
        <v>0.026</v>
      </c>
      <c r="D40" s="56">
        <v>698</v>
      </c>
      <c r="E40" s="46">
        <v>0.509</v>
      </c>
      <c r="F40" s="46">
        <v>0.522</v>
      </c>
      <c r="G40" s="47">
        <v>0.203</v>
      </c>
      <c r="J40" s="80"/>
      <c r="K40" s="80"/>
      <c r="L40" s="81"/>
      <c r="M40" s="81"/>
      <c r="N40" s="81"/>
    </row>
    <row r="41" spans="1:14" ht="13.5" customHeight="1">
      <c r="A41" s="128"/>
      <c r="B41" s="128"/>
      <c r="C41" s="129"/>
      <c r="D41" s="130"/>
      <c r="E41" s="131"/>
      <c r="F41" s="131"/>
      <c r="G41" s="131"/>
      <c r="J41" s="80"/>
      <c r="K41" s="80"/>
      <c r="L41" s="81"/>
      <c r="M41" s="81"/>
      <c r="N41" s="81"/>
    </row>
    <row r="42" spans="1:14" ht="13.5" customHeight="1">
      <c r="A42" s="123"/>
      <c r="B42" s="123"/>
      <c r="C42" s="123"/>
      <c r="D42" s="123"/>
      <c r="E42" s="123"/>
      <c r="F42" s="123"/>
      <c r="G42" s="123"/>
      <c r="J42" s="80"/>
      <c r="K42" s="80"/>
      <c r="L42" s="81"/>
      <c r="M42" s="81"/>
      <c r="N42" s="81"/>
    </row>
    <row r="43" spans="1:11" s="126" customFormat="1" ht="21" customHeight="1">
      <c r="A43" s="488" t="s">
        <v>146</v>
      </c>
      <c r="B43" s="488"/>
      <c r="C43" s="94"/>
      <c r="D43" s="94"/>
      <c r="E43" s="132"/>
      <c r="F43" s="484" t="s">
        <v>147</v>
      </c>
      <c r="G43" s="484"/>
      <c r="H43" s="104"/>
      <c r="I43" s="105"/>
      <c r="J43" s="105"/>
      <c r="K43" s="105"/>
    </row>
    <row r="44" spans="1:7" s="126" customFormat="1" ht="21" customHeight="1">
      <c r="A44" s="488"/>
      <c r="B44" s="488"/>
      <c r="C44" s="94"/>
      <c r="D44" s="94"/>
      <c r="E44" s="132"/>
      <c r="F44" s="484"/>
      <c r="G44" s="484"/>
    </row>
    <row r="45" spans="1:7" s="126" customFormat="1" ht="21" customHeight="1">
      <c r="A45" s="488"/>
      <c r="B45" s="488"/>
      <c r="C45" s="94"/>
      <c r="D45" s="284" t="s">
        <v>144</v>
      </c>
      <c r="E45" s="132"/>
      <c r="F45" s="484"/>
      <c r="G45" s="484"/>
    </row>
    <row r="46" spans="1:7" s="127" customFormat="1" ht="28.5" customHeight="1">
      <c r="A46" s="483" t="s">
        <v>198</v>
      </c>
      <c r="B46" s="483"/>
      <c r="C46" s="166"/>
      <c r="D46" s="285" t="s">
        <v>95</v>
      </c>
      <c r="E46" s="167"/>
      <c r="F46" s="483" t="s">
        <v>199</v>
      </c>
      <c r="G46" s="483"/>
    </row>
    <row r="47" spans="1:7" ht="14.25" customHeight="1">
      <c r="A47" s="71"/>
      <c r="B47" s="71"/>
      <c r="C47" s="71"/>
      <c r="D47" s="71"/>
      <c r="E47" s="71"/>
      <c r="F47" s="71"/>
      <c r="G47" s="71"/>
    </row>
    <row r="48" spans="1:7" ht="14.25" customHeight="1">
      <c r="A48" s="71"/>
      <c r="B48" s="71"/>
      <c r="C48" s="71"/>
      <c r="D48" s="71"/>
      <c r="E48" s="71"/>
      <c r="F48" s="71"/>
      <c r="G48" s="71"/>
    </row>
    <row r="49" spans="1:7" ht="72" customHeight="1">
      <c r="A49" s="462" t="s">
        <v>140</v>
      </c>
      <c r="B49" s="463"/>
      <c r="C49" s="463"/>
      <c r="D49" s="463"/>
      <c r="E49" s="463"/>
      <c r="F49" s="463"/>
      <c r="G49" s="464"/>
    </row>
    <row r="50" ht="22.5" customHeight="1"/>
    <row r="51" spans="1:7" ht="157.5" customHeight="1">
      <c r="A51" s="451" t="s">
        <v>238</v>
      </c>
      <c r="B51" s="452"/>
      <c r="C51" s="452"/>
      <c r="D51" s="452"/>
      <c r="E51" s="452"/>
      <c r="F51" s="452"/>
      <c r="G51" s="453"/>
    </row>
    <row r="52" ht="12.75">
      <c r="A52" s="115" t="s">
        <v>200</v>
      </c>
    </row>
  </sheetData>
  <sheetProtection/>
  <mergeCells count="24">
    <mergeCell ref="F46:G46"/>
    <mergeCell ref="F43:G45"/>
    <mergeCell ref="E32:G32"/>
    <mergeCell ref="A43:B45"/>
    <mergeCell ref="A46:B46"/>
    <mergeCell ref="A39:B39"/>
    <mergeCell ref="A40:B40"/>
    <mergeCell ref="M20:M21"/>
    <mergeCell ref="A19:D19"/>
    <mergeCell ref="E19:G19"/>
    <mergeCell ref="F20:G20"/>
    <mergeCell ref="A25:D25"/>
    <mergeCell ref="F21:G21"/>
    <mergeCell ref="F22:G22"/>
    <mergeCell ref="A51:G51"/>
    <mergeCell ref="A31:E31"/>
    <mergeCell ref="B15:D15"/>
    <mergeCell ref="A4:G4"/>
    <mergeCell ref="A5:G5"/>
    <mergeCell ref="A10:G10"/>
    <mergeCell ref="B16:D16"/>
    <mergeCell ref="A12:C12"/>
    <mergeCell ref="A49:G49"/>
    <mergeCell ref="A32:D32"/>
  </mergeCells>
  <conditionalFormatting sqref="F26:F30">
    <cfRule type="cellIs" priority="2" dxfId="2" operator="greaterThan" stopIfTrue="1">
      <formula>$B$26+$C$26+$D$26</formula>
    </cfRule>
  </conditionalFormatting>
  <conditionalFormatting sqref="G26:G30">
    <cfRule type="cellIs" priority="1" dxfId="2" operator="greaterThan" stopIfTrue="1">
      <formula>$B$26+$C$26+$D$26</formula>
    </cfRule>
  </conditionalFormatting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7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4">
      <selection activeCell="A22" sqref="A22:I33"/>
    </sheetView>
  </sheetViews>
  <sheetFormatPr defaultColWidth="8.796875" defaultRowHeight="14.25"/>
  <cols>
    <col min="1" max="1" width="37.19921875" style="66" bestFit="1" customWidth="1"/>
    <col min="2" max="2" width="26.69921875" style="66" bestFit="1" customWidth="1"/>
    <col min="3" max="3" width="12.19921875" style="86" customWidth="1"/>
    <col min="4" max="4" width="12.09765625" style="86" customWidth="1"/>
    <col min="5" max="16384" width="9" style="66" customWidth="1"/>
  </cols>
  <sheetData>
    <row r="1" spans="1:4" ht="21" customHeight="1">
      <c r="A1" s="493" t="s">
        <v>59</v>
      </c>
      <c r="B1" s="493"/>
      <c r="C1" s="493"/>
      <c r="D1" s="493"/>
    </row>
    <row r="2" ht="21" customHeight="1">
      <c r="A2" s="85" t="s">
        <v>60</v>
      </c>
    </row>
    <row r="3" spans="1:4" ht="26.25" customHeight="1">
      <c r="A3" s="494" t="s">
        <v>61</v>
      </c>
      <c r="B3" s="495" t="s">
        <v>62</v>
      </c>
      <c r="C3" s="496" t="s">
        <v>63</v>
      </c>
      <c r="D3" s="496"/>
    </row>
    <row r="4" spans="1:4" ht="21" customHeight="1">
      <c r="A4" s="494"/>
      <c r="B4" s="495"/>
      <c r="C4" s="87" t="s">
        <v>64</v>
      </c>
      <c r="D4" s="87" t="s">
        <v>65</v>
      </c>
    </row>
    <row r="5" spans="1:4" ht="21" customHeight="1">
      <c r="A5" s="494"/>
      <c r="B5" s="495"/>
      <c r="C5" s="87" t="s">
        <v>66</v>
      </c>
      <c r="D5" s="87" t="s">
        <v>67</v>
      </c>
    </row>
    <row r="6" spans="1:4" ht="21" customHeight="1">
      <c r="A6" s="497" t="s">
        <v>68</v>
      </c>
      <c r="B6" s="88" t="s">
        <v>69</v>
      </c>
      <c r="C6" s="89">
        <v>1970</v>
      </c>
      <c r="D6" s="89">
        <v>2.5</v>
      </c>
    </row>
    <row r="7" spans="1:4" ht="21" customHeight="1">
      <c r="A7" s="497"/>
      <c r="B7" s="88" t="s">
        <v>70</v>
      </c>
      <c r="C7" s="89">
        <v>1710</v>
      </c>
      <c r="D7" s="89">
        <v>2.5</v>
      </c>
    </row>
    <row r="8" spans="1:4" ht="21" customHeight="1">
      <c r="A8" s="497"/>
      <c r="B8" s="88" t="s">
        <v>71</v>
      </c>
      <c r="C8" s="89">
        <v>1970</v>
      </c>
      <c r="D8" s="89">
        <v>2.5</v>
      </c>
    </row>
    <row r="9" spans="1:4" ht="21" customHeight="1">
      <c r="A9" s="497"/>
      <c r="B9" s="88" t="s">
        <v>72</v>
      </c>
      <c r="C9" s="89">
        <v>1710</v>
      </c>
      <c r="D9" s="89">
        <v>2.5</v>
      </c>
    </row>
    <row r="10" spans="1:4" ht="21" customHeight="1">
      <c r="A10" s="497"/>
      <c r="B10" s="88" t="s">
        <v>73</v>
      </c>
      <c r="C10" s="89">
        <v>600</v>
      </c>
      <c r="D10" s="89">
        <v>2.5</v>
      </c>
    </row>
    <row r="11" spans="1:4" ht="21" customHeight="1">
      <c r="A11" s="497"/>
      <c r="B11" s="88" t="s">
        <v>74</v>
      </c>
      <c r="C11" s="89">
        <v>600</v>
      </c>
      <c r="D11" s="89">
        <v>2.5</v>
      </c>
    </row>
    <row r="12" spans="1:4" ht="21" customHeight="1">
      <c r="A12" s="497" t="s">
        <v>75</v>
      </c>
      <c r="B12" s="88" t="s">
        <v>76</v>
      </c>
      <c r="C12" s="89">
        <v>2470</v>
      </c>
      <c r="D12" s="89">
        <v>3.2</v>
      </c>
    </row>
    <row r="13" spans="1:4" ht="21" customHeight="1">
      <c r="A13" s="497"/>
      <c r="B13" s="88" t="s">
        <v>77</v>
      </c>
      <c r="C13" s="89">
        <v>2470</v>
      </c>
      <c r="D13" s="89">
        <v>3.5</v>
      </c>
    </row>
    <row r="14" spans="1:4" ht="21" customHeight="1">
      <c r="A14" s="497" t="s">
        <v>78</v>
      </c>
      <c r="B14" s="88" t="s">
        <v>79</v>
      </c>
      <c r="C14" s="89">
        <v>2470</v>
      </c>
      <c r="D14" s="89">
        <v>3.2</v>
      </c>
    </row>
    <row r="15" spans="1:4" ht="21" customHeight="1">
      <c r="A15" s="497"/>
      <c r="B15" s="88" t="s">
        <v>80</v>
      </c>
      <c r="C15" s="89">
        <v>2470</v>
      </c>
      <c r="D15" s="89">
        <v>3.5</v>
      </c>
    </row>
    <row r="16" ht="21" customHeight="1">
      <c r="A16" s="90" t="s">
        <v>60</v>
      </c>
    </row>
    <row r="17" spans="1:4" ht="21" customHeight="1">
      <c r="A17" s="493" t="s">
        <v>81</v>
      </c>
      <c r="B17" s="493"/>
      <c r="C17" s="493"/>
      <c r="D17" s="493"/>
    </row>
    <row r="18" ht="21" customHeight="1">
      <c r="A18" s="85" t="s">
        <v>60</v>
      </c>
    </row>
    <row r="19" spans="1:4" ht="21" customHeight="1">
      <c r="A19" s="498" t="s">
        <v>61</v>
      </c>
      <c r="B19" s="498" t="s">
        <v>82</v>
      </c>
      <c r="C19" s="501" t="s">
        <v>83</v>
      </c>
      <c r="D19" s="501"/>
    </row>
    <row r="20" spans="1:4" ht="21" customHeight="1">
      <c r="A20" s="499"/>
      <c r="B20" s="499"/>
      <c r="C20" s="87" t="s">
        <v>64</v>
      </c>
      <c r="D20" s="87" t="s">
        <v>65</v>
      </c>
    </row>
    <row r="21" spans="1:4" ht="21" customHeight="1">
      <c r="A21" s="500"/>
      <c r="B21" s="500"/>
      <c r="C21" s="87" t="s">
        <v>66</v>
      </c>
      <c r="D21" s="87" t="s">
        <v>84</v>
      </c>
    </row>
    <row r="22" spans="1:4" ht="21" customHeight="1">
      <c r="A22" s="497" t="s">
        <v>68</v>
      </c>
      <c r="B22" s="88" t="s">
        <v>69</v>
      </c>
      <c r="C22" s="89">
        <v>1970</v>
      </c>
      <c r="D22" s="89">
        <v>1.15</v>
      </c>
    </row>
    <row r="23" spans="1:4" ht="21" customHeight="1">
      <c r="A23" s="497"/>
      <c r="B23" s="88" t="s">
        <v>70</v>
      </c>
      <c r="C23" s="89">
        <v>1710</v>
      </c>
      <c r="D23" s="89">
        <v>1.15</v>
      </c>
    </row>
    <row r="24" spans="1:4" ht="21" customHeight="1">
      <c r="A24" s="497"/>
      <c r="B24" s="88" t="s">
        <v>71</v>
      </c>
      <c r="C24" s="89">
        <v>1970</v>
      </c>
      <c r="D24" s="89">
        <v>1.15</v>
      </c>
    </row>
    <row r="25" spans="1:4" ht="21" customHeight="1">
      <c r="A25" s="497"/>
      <c r="B25" s="88" t="s">
        <v>72</v>
      </c>
      <c r="C25" s="89">
        <v>1710</v>
      </c>
      <c r="D25" s="89">
        <v>1.15</v>
      </c>
    </row>
    <row r="26" spans="1:4" ht="21" customHeight="1">
      <c r="A26" s="497"/>
      <c r="B26" s="88" t="s">
        <v>85</v>
      </c>
      <c r="C26" s="89">
        <v>600</v>
      </c>
      <c r="D26" s="89">
        <v>1.15</v>
      </c>
    </row>
    <row r="27" spans="1:4" ht="21" customHeight="1">
      <c r="A27" s="497"/>
      <c r="B27" s="88" t="s">
        <v>74</v>
      </c>
      <c r="C27" s="89">
        <v>600</v>
      </c>
      <c r="D27" s="89">
        <v>1.15</v>
      </c>
    </row>
    <row r="28" spans="1:4" ht="21" customHeight="1">
      <c r="A28" s="497" t="s">
        <v>75</v>
      </c>
      <c r="B28" s="88" t="s">
        <v>76</v>
      </c>
      <c r="C28" s="89">
        <v>2470</v>
      </c>
      <c r="D28" s="89">
        <v>1.4</v>
      </c>
    </row>
    <row r="29" spans="1:4" ht="21" customHeight="1">
      <c r="A29" s="497"/>
      <c r="B29" s="88" t="s">
        <v>77</v>
      </c>
      <c r="C29" s="89">
        <v>2470</v>
      </c>
      <c r="D29" s="89">
        <v>1.6</v>
      </c>
    </row>
    <row r="30" spans="1:4" ht="21" customHeight="1">
      <c r="A30" s="497" t="s">
        <v>78</v>
      </c>
      <c r="B30" s="88" t="s">
        <v>79</v>
      </c>
      <c r="C30" s="89">
        <v>2470</v>
      </c>
      <c r="D30" s="89">
        <v>1.4</v>
      </c>
    </row>
    <row r="31" spans="1:4" ht="21" customHeight="1">
      <c r="A31" s="497"/>
      <c r="B31" s="88" t="s">
        <v>80</v>
      </c>
      <c r="C31" s="89">
        <v>2470</v>
      </c>
      <c r="D31" s="89">
        <v>1.6</v>
      </c>
    </row>
  </sheetData>
  <sheetProtection/>
  <mergeCells count="14">
    <mergeCell ref="A28:A29"/>
    <mergeCell ref="A30:A31"/>
    <mergeCell ref="A14:A15"/>
    <mergeCell ref="A17:D17"/>
    <mergeCell ref="A19:A21"/>
    <mergeCell ref="B19:B21"/>
    <mergeCell ref="C19:D19"/>
    <mergeCell ref="A22:A27"/>
    <mergeCell ref="A1:D1"/>
    <mergeCell ref="A3:A5"/>
    <mergeCell ref="B3:B5"/>
    <mergeCell ref="C3:D3"/>
    <mergeCell ref="A6:A11"/>
    <mergeCell ref="A12:A1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SheetLayoutView="100" zoomScalePageLayoutView="0" workbookViewId="0" topLeftCell="A26">
      <selection activeCell="A24" sqref="A22:I33"/>
    </sheetView>
  </sheetViews>
  <sheetFormatPr defaultColWidth="8.796875" defaultRowHeight="14.25"/>
  <cols>
    <col min="1" max="1" width="30.69921875" style="29" customWidth="1"/>
    <col min="2" max="3" width="12.19921875" style="29" customWidth="1"/>
    <col min="4" max="4" width="12.69921875" style="29" customWidth="1"/>
    <col min="5" max="6" width="14" style="29" customWidth="1"/>
    <col min="7" max="16384" width="9" style="29" customWidth="1"/>
  </cols>
  <sheetData>
    <row r="1" spans="4:6" ht="13.5" customHeight="1">
      <c r="D1" s="111"/>
      <c r="E1" s="111"/>
      <c r="F1" s="138" t="s">
        <v>207</v>
      </c>
    </row>
    <row r="2" spans="4:6" ht="13.5" customHeight="1">
      <c r="D2" s="111"/>
      <c r="E2" s="111"/>
      <c r="F2" s="138" t="s">
        <v>219</v>
      </c>
    </row>
    <row r="3" ht="13.5" customHeight="1"/>
    <row r="4" spans="1:7" ht="13.5" customHeight="1">
      <c r="A4" s="395" t="s">
        <v>196</v>
      </c>
      <c r="B4" s="395"/>
      <c r="C4" s="395"/>
      <c r="D4" s="395"/>
      <c r="E4" s="395"/>
      <c r="F4" s="395"/>
      <c r="G4" s="170"/>
    </row>
    <row r="5" spans="1:6" ht="13.5" customHeight="1">
      <c r="A5" s="387" t="s">
        <v>36</v>
      </c>
      <c r="B5" s="387"/>
      <c r="C5" s="387"/>
      <c r="D5" s="387"/>
      <c r="E5" s="387"/>
      <c r="F5" s="387"/>
    </row>
    <row r="6" spans="1:6" ht="13.5" customHeight="1">
      <c r="A6" s="110"/>
      <c r="B6" s="110"/>
      <c r="C6" s="110"/>
      <c r="D6" s="110"/>
      <c r="E6" s="110"/>
      <c r="F6" s="110"/>
    </row>
    <row r="7" ht="13.5" customHeight="1">
      <c r="A7" s="71" t="s">
        <v>0</v>
      </c>
    </row>
    <row r="8" spans="1:6" ht="54" customHeight="1">
      <c r="A8" s="503"/>
      <c r="B8" s="503"/>
      <c r="C8" s="503"/>
      <c r="D8" s="503"/>
      <c r="E8" s="503"/>
      <c r="F8" s="503"/>
    </row>
    <row r="9" spans="1:6" ht="13.5" customHeight="1">
      <c r="A9" s="188"/>
      <c r="B9" s="188"/>
      <c r="C9" s="210"/>
      <c r="D9" s="210"/>
      <c r="E9" s="189"/>
      <c r="F9" s="189"/>
    </row>
    <row r="10" spans="1:12" ht="13.5" customHeight="1">
      <c r="A10" s="408" t="s">
        <v>4</v>
      </c>
      <c r="B10" s="410"/>
      <c r="C10" s="211"/>
      <c r="D10" s="212"/>
      <c r="E10" s="140"/>
      <c r="F10" s="140"/>
      <c r="G10" s="112"/>
      <c r="H10" s="112"/>
      <c r="L10" s="142"/>
    </row>
    <row r="11" ht="14.25" customHeight="1"/>
    <row r="12" spans="1:4" ht="14.25" customHeight="1" thickBot="1">
      <c r="A12" s="93" t="s">
        <v>91</v>
      </c>
      <c r="B12" s="93"/>
      <c r="C12" s="116"/>
      <c r="D12" s="117"/>
    </row>
    <row r="13" spans="1:4" ht="20.25" customHeight="1" thickBot="1">
      <c r="A13" s="262" t="s">
        <v>97</v>
      </c>
      <c r="B13" s="504"/>
      <c r="C13" s="504"/>
      <c r="D13" s="504"/>
    </row>
    <row r="14" spans="1:4" ht="14.25" customHeight="1">
      <c r="A14" s="93"/>
      <c r="B14" s="123"/>
      <c r="C14" s="101"/>
      <c r="D14" s="101"/>
    </row>
    <row r="15" ht="14.25" customHeight="1" thickBot="1">
      <c r="A15" s="360" t="s">
        <v>92</v>
      </c>
    </row>
    <row r="16" spans="1:4" ht="21" customHeight="1">
      <c r="A16" s="351" t="s">
        <v>16</v>
      </c>
      <c r="B16" s="514"/>
      <c r="C16" s="515"/>
      <c r="D16" s="516"/>
    </row>
    <row r="17" spans="1:4" ht="21" customHeight="1">
      <c r="A17" s="298" t="s">
        <v>120</v>
      </c>
      <c r="B17" s="517"/>
      <c r="C17" s="518"/>
      <c r="D17" s="519"/>
    </row>
    <row r="18" spans="1:4" ht="21" customHeight="1">
      <c r="A18" s="352" t="s">
        <v>106</v>
      </c>
      <c r="B18" s="520"/>
      <c r="C18" s="521"/>
      <c r="D18" s="522"/>
    </row>
    <row r="19" spans="1:4" ht="21" customHeight="1" thickBot="1">
      <c r="A19" s="297" t="s">
        <v>107</v>
      </c>
      <c r="B19" s="523"/>
      <c r="C19" s="524"/>
      <c r="D19" s="482"/>
    </row>
    <row r="20" spans="1:4" ht="14.25" customHeight="1" thickBot="1">
      <c r="A20" s="195"/>
      <c r="B20" s="195"/>
      <c r="C20" s="194"/>
      <c r="D20" s="194"/>
    </row>
    <row r="21" spans="1:4" ht="28.5" customHeight="1">
      <c r="A21" s="314" t="s">
        <v>34</v>
      </c>
      <c r="B21" s="316" t="s">
        <v>30</v>
      </c>
      <c r="C21" s="172" t="s">
        <v>29</v>
      </c>
      <c r="D21" s="173" t="s">
        <v>105</v>
      </c>
    </row>
    <row r="22" spans="1:6" ht="14.25" customHeight="1" thickBot="1">
      <c r="A22" s="315" t="s">
        <v>179</v>
      </c>
      <c r="B22" s="317">
        <f>ROUND(C32/(20.7),2)</f>
        <v>0</v>
      </c>
      <c r="C22" s="207">
        <f>ROUND(C32/43.33,2)</f>
        <v>0</v>
      </c>
      <c r="D22" s="208">
        <f>ROUND(C32*36.12,2)</f>
        <v>0</v>
      </c>
      <c r="E22" s="123"/>
      <c r="F22" s="123"/>
    </row>
    <row r="23" spans="5:6" ht="14.25" customHeight="1">
      <c r="E23" s="10"/>
      <c r="F23" s="123"/>
    </row>
    <row r="24" spans="1:6" ht="14.25" customHeight="1" thickBot="1">
      <c r="A24" s="174" t="s">
        <v>93</v>
      </c>
      <c r="E24" s="134"/>
      <c r="F24" s="123"/>
    </row>
    <row r="25" spans="1:6" ht="14.25" customHeight="1" thickBot="1">
      <c r="A25" s="505" t="s">
        <v>27</v>
      </c>
      <c r="B25" s="506"/>
      <c r="C25" s="506"/>
      <c r="D25" s="507"/>
      <c r="E25" s="9"/>
      <c r="F25" s="9"/>
    </row>
    <row r="26" spans="1:4" ht="14.25" customHeight="1">
      <c r="A26" s="263" t="s">
        <v>12</v>
      </c>
      <c r="B26" s="198">
        <f>ROUND(20*B22/1000,3)</f>
        <v>0</v>
      </c>
      <c r="C26" s="16">
        <f>ROUND(1.8*C22/1000,3)</f>
        <v>0</v>
      </c>
      <c r="D26" s="199">
        <f>ROUND(D22*15/1000000000,3)</f>
        <v>0</v>
      </c>
    </row>
    <row r="27" spans="1:4" ht="14.25" customHeight="1">
      <c r="A27" s="264" t="s">
        <v>130</v>
      </c>
      <c r="B27" s="196">
        <f>ROUND(9.6*B22/1000,3)</f>
        <v>0</v>
      </c>
      <c r="C27" s="18">
        <f>ROUND(5.7*C22/1000,3)</f>
        <v>0</v>
      </c>
      <c r="D27" s="175">
        <f>ROUND(D22*0.6/1000000000,3)</f>
        <v>0</v>
      </c>
    </row>
    <row r="28" spans="1:4" ht="14.25" customHeight="1">
      <c r="A28" s="264" t="s">
        <v>131</v>
      </c>
      <c r="B28" s="196">
        <f>ROUND(1*B22/1000,3)</f>
        <v>0</v>
      </c>
      <c r="C28" s="18">
        <f>ROUND(5*C22/1000,3)</f>
        <v>0</v>
      </c>
      <c r="D28" s="175">
        <f>ROUND(D22*1280/1000000000,3)</f>
        <v>0</v>
      </c>
    </row>
    <row r="29" spans="1:6" ht="14.25" customHeight="1">
      <c r="A29" s="264" t="s">
        <v>13</v>
      </c>
      <c r="B29" s="196">
        <f>ROUND(45*B22/1000,3)</f>
        <v>0</v>
      </c>
      <c r="C29" s="18">
        <f>ROUND(0.6*C22/1000,3)</f>
        <v>0</v>
      </c>
      <c r="D29" s="175">
        <f>ROUND(D22*360/1000000000,3)</f>
        <v>0</v>
      </c>
      <c r="E29" s="4"/>
      <c r="F29" s="4"/>
    </row>
    <row r="30" spans="1:6" ht="14.25" customHeight="1">
      <c r="A30" s="264" t="s">
        <v>132</v>
      </c>
      <c r="B30" s="196">
        <f>ROUND(B36*B37*B22/1000,3)</f>
        <v>0</v>
      </c>
      <c r="C30" s="18">
        <f>ROUND(C36*C37*C22/1000,3)</f>
        <v>0</v>
      </c>
      <c r="D30" s="175">
        <f>ROUND(D22*D36*D37*10^(-6),3)</f>
        <v>0</v>
      </c>
      <c r="E30" s="4"/>
      <c r="F30" s="4"/>
    </row>
    <row r="31" spans="1:6" ht="14.25" customHeight="1" thickBot="1">
      <c r="A31" s="265" t="s">
        <v>14</v>
      </c>
      <c r="B31" s="197">
        <f>ROUND(2.9*B26+0.5*B29+B26+2.9*B28,3)</f>
        <v>0</v>
      </c>
      <c r="C31" s="176">
        <f>ROUND(2.9*C26+0.5*C29+C26+2.9*C28,3)</f>
        <v>0</v>
      </c>
      <c r="D31" s="177">
        <f>ROUND(2.9*D26+0.5*D29+D26+2.9*D28,3)</f>
        <v>0</v>
      </c>
      <c r="E31" s="4"/>
      <c r="F31" s="4"/>
    </row>
    <row r="32" spans="1:6" ht="14.25" customHeight="1" thickBot="1">
      <c r="A32" s="511" t="s">
        <v>180</v>
      </c>
      <c r="B32" s="512"/>
      <c r="C32" s="508">
        <f>ROUND(1.8*C17,2)</f>
        <v>0</v>
      </c>
      <c r="D32" s="509"/>
      <c r="E32" s="4"/>
      <c r="F32" s="4"/>
    </row>
    <row r="33" spans="5:6" ht="14.25" customHeight="1">
      <c r="E33" s="69"/>
      <c r="F33" s="4"/>
    </row>
    <row r="34" spans="1:6" ht="14.25" customHeight="1" thickBot="1">
      <c r="A34" s="178"/>
      <c r="B34" s="178"/>
      <c r="C34" s="178"/>
      <c r="D34" s="179"/>
      <c r="E34" s="94"/>
      <c r="F34" s="4"/>
    </row>
    <row r="35" spans="1:6" ht="19.5" customHeight="1" thickBot="1">
      <c r="A35" s="59" t="s">
        <v>34</v>
      </c>
      <c r="B35" s="60" t="s">
        <v>17</v>
      </c>
      <c r="C35" s="61" t="s">
        <v>19</v>
      </c>
      <c r="D35" s="62" t="s">
        <v>51</v>
      </c>
      <c r="E35" s="4"/>
      <c r="F35" s="4"/>
    </row>
    <row r="36" spans="1:6" ht="19.5" customHeight="1">
      <c r="A36" s="260" t="s">
        <v>86</v>
      </c>
      <c r="B36" s="91">
        <v>20.7</v>
      </c>
      <c r="C36" s="92">
        <v>43</v>
      </c>
      <c r="D36" s="180">
        <v>36.56</v>
      </c>
      <c r="E36" s="4"/>
      <c r="F36" s="4"/>
    </row>
    <row r="37" spans="1:6" ht="19.5" customHeight="1" thickBot="1">
      <c r="A37" s="261" t="s">
        <v>55</v>
      </c>
      <c r="B37" s="63">
        <v>97.5</v>
      </c>
      <c r="C37" s="44">
        <v>74.1</v>
      </c>
      <c r="D37" s="181">
        <v>55.33</v>
      </c>
      <c r="E37" s="4"/>
      <c r="F37" s="4"/>
    </row>
    <row r="38" spans="1:6" ht="12.75">
      <c r="A38" s="4"/>
      <c r="B38" s="4"/>
      <c r="C38" s="4"/>
      <c r="D38" s="126"/>
      <c r="E38" s="8"/>
      <c r="F38" s="8"/>
    </row>
    <row r="40" spans="1:6" ht="21" customHeight="1">
      <c r="A40" s="430" t="s">
        <v>148</v>
      </c>
      <c r="B40" s="4"/>
      <c r="C40" s="4"/>
      <c r="D40" s="4"/>
      <c r="E40" s="421" t="s">
        <v>148</v>
      </c>
      <c r="F40" s="421"/>
    </row>
    <row r="41" spans="1:6" ht="21" customHeight="1">
      <c r="A41" s="430"/>
      <c r="B41" s="4"/>
      <c r="C41" s="4"/>
      <c r="D41" s="4"/>
      <c r="E41" s="421"/>
      <c r="F41" s="421"/>
    </row>
    <row r="42" spans="1:6" ht="21" customHeight="1">
      <c r="A42" s="430"/>
      <c r="B42" s="4"/>
      <c r="C42" s="284" t="s">
        <v>144</v>
      </c>
      <c r="D42" s="4"/>
      <c r="E42" s="421"/>
      <c r="F42" s="421"/>
    </row>
    <row r="43" spans="1:6" ht="27.75" customHeight="1">
      <c r="A43" s="106" t="s">
        <v>198</v>
      </c>
      <c r="B43" s="73"/>
      <c r="C43" s="107" t="s">
        <v>95</v>
      </c>
      <c r="D43" s="107"/>
      <c r="E43" s="510" t="s">
        <v>199</v>
      </c>
      <c r="F43" s="510"/>
    </row>
    <row r="44" spans="1:6" ht="13.5" customHeight="1">
      <c r="A44" s="106"/>
      <c r="B44" s="73"/>
      <c r="C44" s="107"/>
      <c r="D44" s="107"/>
      <c r="E44" s="106"/>
      <c r="F44" s="106"/>
    </row>
    <row r="45" spans="1:6" ht="13.5" customHeight="1">
      <c r="A45" s="502"/>
      <c r="B45" s="502"/>
      <c r="C45" s="502"/>
      <c r="D45" s="502"/>
      <c r="E45" s="502"/>
      <c r="F45" s="502"/>
    </row>
    <row r="46" spans="1:6" s="127" customFormat="1" ht="42" customHeight="1">
      <c r="A46" s="513" t="s">
        <v>108</v>
      </c>
      <c r="B46" s="513"/>
      <c r="C46" s="513"/>
      <c r="D46" s="513"/>
      <c r="E46" s="513"/>
      <c r="F46" s="513"/>
    </row>
    <row r="47" ht="22.5" customHeight="1"/>
    <row r="48" spans="1:6" ht="157.5" customHeight="1">
      <c r="A48" s="451" t="s">
        <v>239</v>
      </c>
      <c r="B48" s="452"/>
      <c r="C48" s="452"/>
      <c r="D48" s="452"/>
      <c r="E48" s="452"/>
      <c r="F48" s="453"/>
    </row>
    <row r="49" ht="12.75">
      <c r="A49" s="115" t="s">
        <v>200</v>
      </c>
    </row>
  </sheetData>
  <sheetProtection/>
  <mergeCells count="18">
    <mergeCell ref="A48:F48"/>
    <mergeCell ref="E43:F43"/>
    <mergeCell ref="E40:F42"/>
    <mergeCell ref="A32:B32"/>
    <mergeCell ref="A46:F46"/>
    <mergeCell ref="B16:D16"/>
    <mergeCell ref="B17:D17"/>
    <mergeCell ref="B18:D18"/>
    <mergeCell ref="B19:D19"/>
    <mergeCell ref="A40:A42"/>
    <mergeCell ref="A45:F45"/>
    <mergeCell ref="A4:F4"/>
    <mergeCell ref="A10:B10"/>
    <mergeCell ref="A8:F8"/>
    <mergeCell ref="B13:D13"/>
    <mergeCell ref="A25:D25"/>
    <mergeCell ref="A5:F5"/>
    <mergeCell ref="C32:D32"/>
  </mergeCells>
  <printOptions/>
  <pageMargins left="0.984251968503937" right="0.1968503937007874" top="0.1968503937007874" bottom="0.1968503937007874" header="0.31496062992125984" footer="0.31496062992125984"/>
  <pageSetup fitToWidth="0" fitToHeight="1" horizontalDpi="600" verticalDpi="600" orientation="portrait" paperSize="9" scale="8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Normal="90" zoomScaleSheetLayoutView="100" zoomScalePageLayoutView="0" workbookViewId="0" topLeftCell="A1">
      <selection activeCell="A24" sqref="A22:I33"/>
    </sheetView>
  </sheetViews>
  <sheetFormatPr defaultColWidth="8.796875" defaultRowHeight="14.25"/>
  <cols>
    <col min="1" max="1" width="30" style="29" customWidth="1"/>
    <col min="2" max="2" width="10" style="29" customWidth="1"/>
    <col min="3" max="16384" width="9" style="29" customWidth="1"/>
  </cols>
  <sheetData>
    <row r="1" ht="12.75">
      <c r="G1" s="138" t="s">
        <v>208</v>
      </c>
    </row>
    <row r="2" ht="12.75">
      <c r="G2" s="139" t="s">
        <v>219</v>
      </c>
    </row>
    <row r="4" spans="1:7" ht="15.75">
      <c r="A4" s="395" t="s">
        <v>196</v>
      </c>
      <c r="B4" s="395"/>
      <c r="C4" s="395"/>
      <c r="D4" s="395"/>
      <c r="E4" s="395"/>
      <c r="F4" s="395"/>
      <c r="G4" s="395"/>
    </row>
    <row r="5" spans="1:7" ht="15.75">
      <c r="A5" s="387" t="s">
        <v>185</v>
      </c>
      <c r="B5" s="387"/>
      <c r="C5" s="387"/>
      <c r="D5" s="387"/>
      <c r="E5" s="387"/>
      <c r="F5" s="387"/>
      <c r="G5" s="387"/>
    </row>
    <row r="6" spans="1:4" ht="12.75">
      <c r="A6" s="202"/>
      <c r="B6" s="202"/>
      <c r="C6" s="170"/>
      <c r="D6" s="170"/>
    </row>
    <row r="7" ht="14.25" customHeight="1">
      <c r="A7" s="292" t="s">
        <v>0</v>
      </c>
    </row>
    <row r="8" spans="1:7" ht="54" customHeight="1">
      <c r="A8" s="530" t="s">
        <v>5</v>
      </c>
      <c r="B8" s="531"/>
      <c r="C8" s="531"/>
      <c r="D8" s="531"/>
      <c r="E8" s="531"/>
      <c r="F8" s="531"/>
      <c r="G8" s="532"/>
    </row>
    <row r="9" spans="1:5" ht="14.25" customHeight="1">
      <c r="A9" s="203"/>
      <c r="B9" s="203"/>
      <c r="E9" s="26"/>
    </row>
    <row r="10" spans="1:4" ht="13.5" customHeight="1">
      <c r="A10" s="408" t="s">
        <v>4</v>
      </c>
      <c r="B10" s="410"/>
      <c r="D10" s="142"/>
    </row>
    <row r="11" spans="1:4" ht="13.5" customHeight="1">
      <c r="A11" s="102"/>
      <c r="B11" s="102"/>
      <c r="D11" s="142"/>
    </row>
    <row r="12" spans="1:5" ht="13.5" customHeight="1" thickBot="1">
      <c r="A12" s="290" t="s">
        <v>91</v>
      </c>
      <c r="B12" s="203"/>
      <c r="E12" s="26"/>
    </row>
    <row r="13" spans="1:5" ht="42.75" customHeight="1">
      <c r="A13" s="295" t="s">
        <v>173</v>
      </c>
      <c r="B13" s="525"/>
      <c r="C13" s="526"/>
      <c r="E13" s="26"/>
    </row>
    <row r="14" spans="1:5" ht="42.75" customHeight="1" thickBot="1">
      <c r="A14" s="293" t="s">
        <v>182</v>
      </c>
      <c r="B14" s="535"/>
      <c r="C14" s="536"/>
      <c r="E14" s="26"/>
    </row>
    <row r="15" spans="2:5" ht="14.25" customHeight="1">
      <c r="B15" s="141"/>
      <c r="E15" s="26"/>
    </row>
    <row r="16" spans="1:5" ht="14.25" customHeight="1" thickBot="1">
      <c r="A16" s="289" t="s">
        <v>90</v>
      </c>
      <c r="B16" s="141"/>
      <c r="E16" s="26"/>
    </row>
    <row r="17" spans="1:5" ht="42.75" customHeight="1">
      <c r="A17" s="300" t="s">
        <v>177</v>
      </c>
      <c r="B17" s="537"/>
      <c r="C17" s="538"/>
      <c r="E17" s="26"/>
    </row>
    <row r="18" spans="1:5" ht="42.75" customHeight="1" thickBot="1">
      <c r="A18" s="293" t="s">
        <v>118</v>
      </c>
      <c r="B18" s="539">
        <f>IF(B17="","",B17*B25)</f>
      </c>
      <c r="C18" s="509"/>
      <c r="E18" s="26"/>
    </row>
    <row r="19" spans="1:5" ht="14.25" customHeight="1">
      <c r="A19" s="133"/>
      <c r="B19" s="287"/>
      <c r="E19" s="26"/>
    </row>
    <row r="20" spans="1:5" ht="14.25" customHeight="1" thickBot="1">
      <c r="A20" s="290" t="s">
        <v>92</v>
      </c>
      <c r="B20" s="141"/>
      <c r="E20" s="26"/>
    </row>
    <row r="21" spans="1:3" s="204" customFormat="1" ht="31.5" customHeight="1">
      <c r="A21" s="296" t="s">
        <v>186</v>
      </c>
      <c r="B21" s="514"/>
      <c r="C21" s="516"/>
    </row>
    <row r="22" spans="1:3" s="204" customFormat="1" ht="31.5" customHeight="1">
      <c r="A22" s="64" t="s">
        <v>216</v>
      </c>
      <c r="B22" s="540"/>
      <c r="C22" s="480"/>
    </row>
    <row r="23" spans="1:8" s="204" customFormat="1" ht="31.5" customHeight="1">
      <c r="A23" s="298" t="s">
        <v>120</v>
      </c>
      <c r="B23" s="517"/>
      <c r="C23" s="519"/>
      <c r="G23" s="206"/>
      <c r="H23" s="206"/>
    </row>
    <row r="24" spans="1:3" ht="31.5" customHeight="1">
      <c r="A24" s="294" t="s">
        <v>106</v>
      </c>
      <c r="B24" s="520"/>
      <c r="C24" s="522"/>
    </row>
    <row r="25" spans="1:3" ht="31.5" customHeight="1" thickBot="1">
      <c r="A25" s="297" t="s">
        <v>121</v>
      </c>
      <c r="B25" s="533">
        <v>0.698</v>
      </c>
      <c r="C25" s="534"/>
    </row>
    <row r="26" ht="13.5" customHeight="1"/>
    <row r="27" ht="13.5" customHeight="1"/>
    <row r="28" spans="1:8" ht="20.25" customHeight="1">
      <c r="A28" s="430" t="s">
        <v>149</v>
      </c>
      <c r="B28" s="103"/>
      <c r="C28" s="4"/>
      <c r="D28" s="8"/>
      <c r="E28" s="430" t="s">
        <v>151</v>
      </c>
      <c r="F28" s="430"/>
      <c r="G28" s="430"/>
      <c r="H28" s="126"/>
    </row>
    <row r="29" spans="1:7" ht="20.25" customHeight="1">
      <c r="A29" s="430"/>
      <c r="B29" s="4"/>
      <c r="C29" s="4"/>
      <c r="D29" s="8"/>
      <c r="E29" s="430"/>
      <c r="F29" s="430"/>
      <c r="G29" s="430"/>
    </row>
    <row r="30" spans="1:9" ht="20.25" customHeight="1">
      <c r="A30" s="430"/>
      <c r="B30" s="4"/>
      <c r="C30" s="8" t="s">
        <v>172</v>
      </c>
      <c r="D30" s="8"/>
      <c r="E30" s="430"/>
      <c r="F30" s="430"/>
      <c r="G30" s="430"/>
      <c r="H30" s="71"/>
      <c r="I30" s="71"/>
    </row>
    <row r="31" spans="1:7" s="127" customFormat="1" ht="28.5" customHeight="1">
      <c r="A31" s="215" t="s">
        <v>198</v>
      </c>
      <c r="B31" s="209"/>
      <c r="C31" s="209" t="s">
        <v>95</v>
      </c>
      <c r="E31" s="427" t="s">
        <v>199</v>
      </c>
      <c r="F31" s="427"/>
      <c r="G31" s="427"/>
    </row>
    <row r="32" spans="1:2" s="127" customFormat="1" ht="14.25" customHeight="1">
      <c r="A32" s="215"/>
      <c r="B32" s="209"/>
    </row>
    <row r="33" ht="14.25" customHeight="1"/>
    <row r="34" spans="1:7" ht="48" customHeight="1">
      <c r="A34" s="527" t="s">
        <v>117</v>
      </c>
      <c r="B34" s="528"/>
      <c r="C34" s="528"/>
      <c r="D34" s="528"/>
      <c r="E34" s="528"/>
      <c r="F34" s="528"/>
      <c r="G34" s="529"/>
    </row>
    <row r="35" ht="22.5" customHeight="1"/>
    <row r="36" spans="1:7" ht="157.5" customHeight="1">
      <c r="A36" s="451" t="s">
        <v>237</v>
      </c>
      <c r="B36" s="452"/>
      <c r="C36" s="452"/>
      <c r="D36" s="452"/>
      <c r="E36" s="452"/>
      <c r="F36" s="452"/>
      <c r="G36" s="453"/>
    </row>
    <row r="37" ht="12.75">
      <c r="A37" s="115" t="s">
        <v>200</v>
      </c>
    </row>
  </sheetData>
  <sheetProtection/>
  <mergeCells count="18">
    <mergeCell ref="B25:C25"/>
    <mergeCell ref="B14:C14"/>
    <mergeCell ref="B17:C17"/>
    <mergeCell ref="B18:C18"/>
    <mergeCell ref="B21:C21"/>
    <mergeCell ref="B23:C23"/>
    <mergeCell ref="B24:C24"/>
    <mergeCell ref="B22:C22"/>
    <mergeCell ref="A36:G36"/>
    <mergeCell ref="E28:G30"/>
    <mergeCell ref="B13:C13"/>
    <mergeCell ref="A34:G34"/>
    <mergeCell ref="E31:G31"/>
    <mergeCell ref="A4:G4"/>
    <mergeCell ref="A5:G5"/>
    <mergeCell ref="A8:G8"/>
    <mergeCell ref="A10:B10"/>
    <mergeCell ref="A28:A30"/>
  </mergeCells>
  <dataValidations count="2">
    <dataValidation type="list" allowBlank="1" showInputMessage="1" showErrorMessage="1" sqref="B22:C22">
      <formula1>"on-grid,off-grid"</formula1>
    </dataValidation>
    <dataValidation type="list" allowBlank="1" showInputMessage="1" showErrorMessage="1" sqref="B21:C21">
      <formula1>"monokrystaliczna,polikrystaliczna,inna,"</formula1>
    </dataValidation>
  </dataValidations>
  <printOptions/>
  <pageMargins left="0.984251968503937" right="0.1968503937007874" top="0.1968503937007874" bottom="0.1968503937007874" header="0.31496062992125984" footer="0.31496062992125984"/>
  <pageSetup fitToWidth="0" fitToHeight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21">
      <selection activeCell="A24" sqref="A22:I33"/>
    </sheetView>
  </sheetViews>
  <sheetFormatPr defaultColWidth="8.796875" defaultRowHeight="14.25"/>
  <cols>
    <col min="1" max="1" width="30" style="29" customWidth="1"/>
    <col min="2" max="7" width="10" style="29" customWidth="1"/>
    <col min="8" max="16384" width="9" style="29" customWidth="1"/>
  </cols>
  <sheetData>
    <row r="1" spans="4:7" ht="12.75">
      <c r="D1" s="6"/>
      <c r="E1" s="6"/>
      <c r="F1" s="6"/>
      <c r="G1" s="138" t="s">
        <v>209</v>
      </c>
    </row>
    <row r="2" spans="6:7" ht="12.75">
      <c r="F2" s="70"/>
      <c r="G2" s="139" t="s">
        <v>219</v>
      </c>
    </row>
    <row r="3" spans="4:7" ht="12.75">
      <c r="D3" s="547"/>
      <c r="E3" s="547"/>
      <c r="F3" s="547"/>
      <c r="G3" s="547"/>
    </row>
    <row r="4" spans="1:9" ht="15.75">
      <c r="A4" s="395" t="s">
        <v>196</v>
      </c>
      <c r="B4" s="395"/>
      <c r="C4" s="395"/>
      <c r="D4" s="395"/>
      <c r="E4" s="395"/>
      <c r="F4" s="395"/>
      <c r="G4" s="395"/>
      <c r="H4" s="170"/>
      <c r="I4" s="170"/>
    </row>
    <row r="5" spans="1:9" ht="15.75">
      <c r="A5" s="395" t="s">
        <v>31</v>
      </c>
      <c r="B5" s="395"/>
      <c r="C5" s="395"/>
      <c r="D5" s="395"/>
      <c r="E5" s="395"/>
      <c r="F5" s="395"/>
      <c r="G5" s="395"/>
      <c r="H5" s="170"/>
      <c r="I5" s="170"/>
    </row>
    <row r="6" spans="1:14" ht="12.75">
      <c r="A6" s="202"/>
      <c r="B6" s="202"/>
      <c r="C6" s="202"/>
      <c r="D6" s="202"/>
      <c r="E6" s="202"/>
      <c r="F6" s="202"/>
      <c r="G6" s="202"/>
      <c r="H6" s="170"/>
      <c r="I6" s="170"/>
      <c r="K6" s="548"/>
      <c r="L6" s="548"/>
      <c r="M6" s="548"/>
      <c r="N6" s="548"/>
    </row>
    <row r="7" spans="1:14" ht="12.75">
      <c r="A7" s="292" t="s">
        <v>0</v>
      </c>
      <c r="K7" s="6"/>
      <c r="L7" s="548"/>
      <c r="M7" s="548"/>
      <c r="N7" s="548"/>
    </row>
    <row r="8" spans="1:10" ht="54" customHeight="1">
      <c r="A8" s="402"/>
      <c r="B8" s="403"/>
      <c r="C8" s="403"/>
      <c r="D8" s="403"/>
      <c r="E8" s="403"/>
      <c r="F8" s="403"/>
      <c r="G8" s="404"/>
      <c r="J8" s="26" t="s">
        <v>5</v>
      </c>
    </row>
    <row r="9" spans="1:10" ht="13.5" customHeight="1">
      <c r="A9" s="203"/>
      <c r="B9" s="203"/>
      <c r="C9" s="203"/>
      <c r="D9" s="203"/>
      <c r="E9" s="203"/>
      <c r="F9" s="203"/>
      <c r="G9" s="203"/>
      <c r="J9" s="26"/>
    </row>
    <row r="10" spans="1:11" ht="13.5" customHeight="1">
      <c r="A10" s="408" t="s">
        <v>4</v>
      </c>
      <c r="B10" s="410"/>
      <c r="C10" s="140"/>
      <c r="D10" s="140"/>
      <c r="E10" s="140"/>
      <c r="F10" s="112"/>
      <c r="G10" s="112"/>
      <c r="K10" s="142"/>
    </row>
    <row r="11" spans="1:11" ht="13.5" customHeight="1">
      <c r="A11" s="102"/>
      <c r="B11" s="102"/>
      <c r="C11" s="140"/>
      <c r="D11" s="140"/>
      <c r="E11" s="140"/>
      <c r="F11" s="112"/>
      <c r="G11" s="112"/>
      <c r="K11" s="142"/>
    </row>
    <row r="12" spans="2:3" ht="13.5" customHeight="1">
      <c r="B12" s="134"/>
      <c r="C12" s="134"/>
    </row>
    <row r="13" spans="1:3" ht="13.5" customHeight="1" thickBot="1">
      <c r="A13" s="93" t="s">
        <v>91</v>
      </c>
      <c r="B13" s="117"/>
      <c r="C13" s="69"/>
    </row>
    <row r="14" spans="1:5" ht="27.75" customHeight="1">
      <c r="A14" s="300" t="s">
        <v>94</v>
      </c>
      <c r="B14" s="544"/>
      <c r="C14" s="545"/>
      <c r="D14" s="330"/>
      <c r="E14" s="134"/>
    </row>
    <row r="15" spans="1:5" ht="27.75" customHeight="1" thickBot="1">
      <c r="A15" s="293" t="s">
        <v>183</v>
      </c>
      <c r="B15" s="549"/>
      <c r="C15" s="550"/>
      <c r="D15" s="331"/>
      <c r="E15" s="134"/>
    </row>
    <row r="16" spans="1:5" ht="13.5" customHeight="1">
      <c r="A16" s="101"/>
      <c r="B16" s="101"/>
      <c r="C16" s="134"/>
      <c r="D16" s="134"/>
      <c r="E16" s="134"/>
    </row>
    <row r="17" spans="1:4" ht="13.5" customHeight="1" thickBot="1">
      <c r="A17" s="174" t="s">
        <v>90</v>
      </c>
      <c r="B17" s="117"/>
      <c r="C17" s="214"/>
      <c r="D17" s="126"/>
    </row>
    <row r="18" spans="1:5" ht="28.5" customHeight="1">
      <c r="A18" s="332" t="s">
        <v>177</v>
      </c>
      <c r="B18" s="551"/>
      <c r="C18" s="552"/>
      <c r="D18" s="331"/>
      <c r="E18" s="134"/>
    </row>
    <row r="19" spans="1:5" ht="28.5" customHeight="1" thickBot="1">
      <c r="A19" s="333" t="s">
        <v>137</v>
      </c>
      <c r="B19" s="553">
        <f>IF(B18="","",B18*B23)</f>
      </c>
      <c r="C19" s="554"/>
      <c r="D19" s="331"/>
      <c r="E19" s="134"/>
    </row>
    <row r="20" spans="2:3" ht="13.5" customHeight="1">
      <c r="B20" s="134"/>
      <c r="C20" s="134"/>
    </row>
    <row r="21" spans="1:10" ht="13.5" customHeight="1" thickBot="1">
      <c r="A21" s="301" t="s">
        <v>92</v>
      </c>
      <c r="B21" s="203"/>
      <c r="C21" s="203"/>
      <c r="D21" s="203"/>
      <c r="E21" s="203"/>
      <c r="F21" s="203"/>
      <c r="G21" s="203"/>
      <c r="J21" s="26"/>
    </row>
    <row r="22" spans="1:13" ht="27.75" customHeight="1">
      <c r="A22" s="328" t="s">
        <v>217</v>
      </c>
      <c r="B22" s="514"/>
      <c r="C22" s="516"/>
      <c r="L22" s="26"/>
      <c r="M22" s="26"/>
    </row>
    <row r="23" spans="1:3" ht="27.75" customHeight="1" thickBot="1">
      <c r="A23" s="329" t="s">
        <v>121</v>
      </c>
      <c r="B23" s="546">
        <v>0.698</v>
      </c>
      <c r="C23" s="534"/>
    </row>
    <row r="24" ht="13.5" customHeight="1"/>
    <row r="25" spans="1:8" ht="20.25" customHeight="1">
      <c r="A25" s="430" t="s">
        <v>151</v>
      </c>
      <c r="B25" s="103"/>
      <c r="C25" s="4"/>
      <c r="D25" s="4"/>
      <c r="E25" s="430" t="s">
        <v>153</v>
      </c>
      <c r="F25" s="430"/>
      <c r="G25" s="430"/>
      <c r="H25" s="126"/>
    </row>
    <row r="26" spans="1:7" ht="20.25" customHeight="1">
      <c r="A26" s="430"/>
      <c r="B26" s="4"/>
      <c r="C26" s="4"/>
      <c r="D26" s="4"/>
      <c r="E26" s="430"/>
      <c r="F26" s="430"/>
      <c r="G26" s="430"/>
    </row>
    <row r="27" spans="1:9" ht="20.25" customHeight="1">
      <c r="A27" s="430"/>
      <c r="B27" s="4"/>
      <c r="C27" s="284" t="s">
        <v>152</v>
      </c>
      <c r="D27" s="4"/>
      <c r="E27" s="430"/>
      <c r="F27" s="430"/>
      <c r="G27" s="430"/>
      <c r="H27" s="71"/>
      <c r="I27" s="71"/>
    </row>
    <row r="28" spans="1:7" ht="27.75" customHeight="1">
      <c r="A28" s="215" t="s">
        <v>198</v>
      </c>
      <c r="B28" s="209"/>
      <c r="C28" s="209" t="s">
        <v>95</v>
      </c>
      <c r="D28" s="215"/>
      <c r="E28" s="427" t="s">
        <v>199</v>
      </c>
      <c r="F28" s="427"/>
      <c r="G28" s="427"/>
    </row>
    <row r="29" spans="1:7" ht="13.5" customHeight="1">
      <c r="A29" s="215"/>
      <c r="B29" s="209"/>
      <c r="C29" s="209"/>
      <c r="D29" s="215"/>
      <c r="E29" s="215"/>
      <c r="F29" s="215"/>
      <c r="G29" s="215"/>
    </row>
    <row r="31" spans="1:7" ht="46.5" customHeight="1">
      <c r="A31" s="541" t="s">
        <v>124</v>
      </c>
      <c r="B31" s="542"/>
      <c r="C31" s="542"/>
      <c r="D31" s="542"/>
      <c r="E31" s="542"/>
      <c r="F31" s="542"/>
      <c r="G31" s="543"/>
    </row>
    <row r="32" ht="22.5" customHeight="1"/>
    <row r="33" spans="1:7" ht="157.5" customHeight="1">
      <c r="A33" s="451" t="s">
        <v>236</v>
      </c>
      <c r="B33" s="452"/>
      <c r="C33" s="452"/>
      <c r="D33" s="452"/>
      <c r="E33" s="452"/>
      <c r="F33" s="452"/>
      <c r="G33" s="453"/>
    </row>
    <row r="34" ht="12.75">
      <c r="A34" s="115" t="s">
        <v>200</v>
      </c>
    </row>
  </sheetData>
  <sheetProtection/>
  <mergeCells count="18">
    <mergeCell ref="K6:N6"/>
    <mergeCell ref="L7:N7"/>
    <mergeCell ref="B22:C22"/>
    <mergeCell ref="A10:B10"/>
    <mergeCell ref="A25:A27"/>
    <mergeCell ref="B15:C15"/>
    <mergeCell ref="B18:C18"/>
    <mergeCell ref="B19:C19"/>
    <mergeCell ref="E25:G27"/>
    <mergeCell ref="A33:G33"/>
    <mergeCell ref="E28:G28"/>
    <mergeCell ref="A31:G31"/>
    <mergeCell ref="B14:C14"/>
    <mergeCell ref="B23:C23"/>
    <mergeCell ref="D3:G3"/>
    <mergeCell ref="A4:G4"/>
    <mergeCell ref="A8:G8"/>
    <mergeCell ref="A5:G5"/>
  </mergeCells>
  <dataValidations count="1">
    <dataValidation type="list" allowBlank="1" showInputMessage="1" showErrorMessage="1" sqref="B22:C22">
      <formula1>"on-grid,off-grid"</formula1>
    </dataValidation>
  </dataValidation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Normal="90" zoomScaleSheetLayoutView="100" zoomScalePageLayoutView="0" workbookViewId="0" topLeftCell="A19">
      <selection activeCell="A24" sqref="A22:I33"/>
    </sheetView>
  </sheetViews>
  <sheetFormatPr defaultColWidth="8.796875" defaultRowHeight="14.25"/>
  <cols>
    <col min="1" max="1" width="30" style="29" customWidth="1"/>
    <col min="2" max="3" width="10" style="29" customWidth="1"/>
    <col min="4" max="5" width="9" style="29" customWidth="1"/>
    <col min="6" max="6" width="30" style="29" customWidth="1"/>
    <col min="7" max="16384" width="9" style="29" customWidth="1"/>
  </cols>
  <sheetData>
    <row r="1" spans="2:6" ht="12.75">
      <c r="B1" s="6"/>
      <c r="F1" s="138" t="s">
        <v>210</v>
      </c>
    </row>
    <row r="2" spans="2:6" ht="12.75">
      <c r="B2" s="6"/>
      <c r="F2" s="139" t="s">
        <v>219</v>
      </c>
    </row>
    <row r="4" spans="1:6" ht="15.75">
      <c r="A4" s="395" t="s">
        <v>196</v>
      </c>
      <c r="B4" s="395"/>
      <c r="C4" s="395"/>
      <c r="D4" s="395"/>
      <c r="E4" s="395"/>
      <c r="F4" s="395"/>
    </row>
    <row r="5" spans="1:6" ht="15.75">
      <c r="A5" s="387" t="s">
        <v>187</v>
      </c>
      <c r="B5" s="387"/>
      <c r="C5" s="387"/>
      <c r="D5" s="387"/>
      <c r="E5" s="387"/>
      <c r="F5" s="387"/>
    </row>
    <row r="6" spans="1:5" ht="12.75">
      <c r="A6" s="202"/>
      <c r="B6" s="202"/>
      <c r="C6" s="202"/>
      <c r="D6" s="170"/>
      <c r="E6" s="170"/>
    </row>
    <row r="7" ht="14.25" customHeight="1">
      <c r="A7" s="292" t="s">
        <v>0</v>
      </c>
    </row>
    <row r="8" spans="1:6" ht="54" customHeight="1">
      <c r="A8" s="530" t="s">
        <v>5</v>
      </c>
      <c r="B8" s="531"/>
      <c r="C8" s="531"/>
      <c r="D8" s="531"/>
      <c r="E8" s="531"/>
      <c r="F8" s="532"/>
    </row>
    <row r="9" spans="1:6" ht="14.25" customHeight="1">
      <c r="A9" s="203"/>
      <c r="B9" s="203"/>
      <c r="C9" s="203"/>
      <c r="F9" s="26"/>
    </row>
    <row r="10" spans="1:5" ht="13.5" customHeight="1">
      <c r="A10" s="408" t="s">
        <v>4</v>
      </c>
      <c r="B10" s="410"/>
      <c r="E10" s="142"/>
    </row>
    <row r="11" spans="1:5" ht="13.5" customHeight="1">
      <c r="A11" s="302"/>
      <c r="B11" s="112"/>
      <c r="E11" s="142"/>
    </row>
    <row r="12" spans="1:6" ht="13.5" customHeight="1" thickBot="1">
      <c r="A12" s="381" t="s">
        <v>91</v>
      </c>
      <c r="B12" s="288"/>
      <c r="C12" s="288"/>
      <c r="F12" s="26"/>
    </row>
    <row r="13" spans="1:6" ht="42.75" customHeight="1">
      <c r="A13" s="296" t="s">
        <v>189</v>
      </c>
      <c r="B13" s="563"/>
      <c r="C13" s="526"/>
      <c r="F13" s="26"/>
    </row>
    <row r="14" spans="1:6" ht="42.75" customHeight="1" thickBot="1">
      <c r="A14" s="297" t="s">
        <v>181</v>
      </c>
      <c r="B14" s="558"/>
      <c r="C14" s="536"/>
      <c r="F14" s="26"/>
    </row>
    <row r="15" ht="14.25" customHeight="1">
      <c r="F15" s="26"/>
    </row>
    <row r="16" spans="1:7" s="204" customFormat="1" ht="14.25" customHeight="1" thickBot="1">
      <c r="A16" s="382" t="s">
        <v>92</v>
      </c>
      <c r="G16" s="206"/>
    </row>
    <row r="17" spans="1:6" ht="31.5" customHeight="1">
      <c r="A17" s="273" t="s">
        <v>122</v>
      </c>
      <c r="B17" s="561"/>
      <c r="C17" s="562"/>
      <c r="F17" s="26"/>
    </row>
    <row r="18" spans="1:6" ht="31.5" customHeight="1">
      <c r="A18" s="379" t="s">
        <v>123</v>
      </c>
      <c r="B18" s="556"/>
      <c r="C18" s="522"/>
      <c r="F18" s="26"/>
    </row>
    <row r="19" spans="1:7" s="204" customFormat="1" ht="31.5" customHeight="1" thickBot="1">
      <c r="A19" s="378" t="s">
        <v>121</v>
      </c>
      <c r="B19" s="555">
        <v>0.698</v>
      </c>
      <c r="C19" s="534"/>
      <c r="G19" s="206"/>
    </row>
    <row r="20" spans="1:7" s="204" customFormat="1" ht="14.25" customHeight="1">
      <c r="A20" s="383"/>
      <c r="G20" s="206"/>
    </row>
    <row r="21" spans="1:6" ht="14.25" customHeight="1" thickBot="1">
      <c r="A21" s="384" t="s">
        <v>90</v>
      </c>
      <c r="F21" s="26"/>
    </row>
    <row r="22" spans="1:6" ht="31.5" customHeight="1">
      <c r="A22" s="273" t="s">
        <v>161</v>
      </c>
      <c r="B22" s="559">
        <f>IF(B13="","",B18*B14)</f>
      </c>
      <c r="C22" s="560"/>
      <c r="F22" s="26"/>
    </row>
    <row r="23" spans="1:3" s="204" customFormat="1" ht="31.5" customHeight="1" thickBot="1">
      <c r="A23" s="378" t="s">
        <v>119</v>
      </c>
      <c r="B23" s="508">
        <f>IF(B13="","",B22*B19/1000)</f>
      </c>
      <c r="C23" s="509"/>
    </row>
    <row r="24" spans="1:7" s="204" customFormat="1" ht="13.5" customHeight="1">
      <c r="A24" s="299"/>
      <c r="B24" s="240"/>
      <c r="C24" s="240"/>
      <c r="D24" s="313"/>
      <c r="E24" s="313"/>
      <c r="G24" s="206"/>
    </row>
    <row r="25" spans="1:3" ht="13.5" customHeight="1">
      <c r="A25" s="126"/>
      <c r="B25" s="126"/>
      <c r="C25" s="126"/>
    </row>
    <row r="26" spans="1:6" ht="20.25" customHeight="1">
      <c r="A26" s="430" t="s">
        <v>149</v>
      </c>
      <c r="B26" s="4"/>
      <c r="C26" s="103"/>
      <c r="D26" s="4"/>
      <c r="E26" s="8"/>
      <c r="F26" s="430" t="s">
        <v>151</v>
      </c>
    </row>
    <row r="27" spans="1:6" ht="20.25" customHeight="1">
      <c r="A27" s="430"/>
      <c r="B27" s="4"/>
      <c r="C27" s="4"/>
      <c r="D27" s="4"/>
      <c r="E27" s="8"/>
      <c r="F27" s="430"/>
    </row>
    <row r="28" spans="1:6" ht="20.25" customHeight="1">
      <c r="A28" s="430"/>
      <c r="B28" s="4"/>
      <c r="C28" s="430" t="s">
        <v>150</v>
      </c>
      <c r="D28" s="430"/>
      <c r="E28" s="8"/>
      <c r="F28" s="430"/>
    </row>
    <row r="29" spans="1:6" ht="28.5" customHeight="1">
      <c r="A29" s="215" t="s">
        <v>198</v>
      </c>
      <c r="B29" s="310"/>
      <c r="C29" s="557" t="s">
        <v>95</v>
      </c>
      <c r="D29" s="557"/>
      <c r="E29" s="209"/>
      <c r="F29" s="215" t="s">
        <v>199</v>
      </c>
    </row>
    <row r="30" ht="13.5" customHeight="1"/>
    <row r="31" ht="14.25" customHeight="1"/>
    <row r="32" spans="1:6" ht="48" customHeight="1">
      <c r="A32" s="527" t="s">
        <v>188</v>
      </c>
      <c r="B32" s="528"/>
      <c r="C32" s="528"/>
      <c r="D32" s="528"/>
      <c r="E32" s="528"/>
      <c r="F32" s="529"/>
    </row>
    <row r="33" ht="22.5" customHeight="1"/>
    <row r="34" spans="1:6" ht="157.5" customHeight="1">
      <c r="A34" s="451" t="s">
        <v>235</v>
      </c>
      <c r="B34" s="452"/>
      <c r="C34" s="452"/>
      <c r="D34" s="452"/>
      <c r="E34" s="452"/>
      <c r="F34" s="453"/>
    </row>
    <row r="35" ht="12.75">
      <c r="A35" s="115" t="s">
        <v>200</v>
      </c>
    </row>
  </sheetData>
  <sheetProtection/>
  <mergeCells count="17">
    <mergeCell ref="B14:C14"/>
    <mergeCell ref="A34:F34"/>
    <mergeCell ref="A4:F4"/>
    <mergeCell ref="A5:F5"/>
    <mergeCell ref="B22:C22"/>
    <mergeCell ref="B17:C17"/>
    <mergeCell ref="A8:F8"/>
    <mergeCell ref="A10:B10"/>
    <mergeCell ref="B13:C13"/>
    <mergeCell ref="F26:F28"/>
    <mergeCell ref="C28:D28"/>
    <mergeCell ref="B19:C19"/>
    <mergeCell ref="B18:C18"/>
    <mergeCell ref="B23:C23"/>
    <mergeCell ref="C29:D29"/>
    <mergeCell ref="A32:F32"/>
    <mergeCell ref="A26:A28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3"/>
  <colBreaks count="1" manualBreakCount="1">
    <brk id="3" max="65535" man="1"/>
  </col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view="pageBreakPreview" zoomScaleSheetLayoutView="100" zoomScalePageLayoutView="0" workbookViewId="0" topLeftCell="A19">
      <selection activeCell="A24" sqref="A22:I33"/>
    </sheetView>
  </sheetViews>
  <sheetFormatPr defaultColWidth="8.796875" defaultRowHeight="14.25"/>
  <cols>
    <col min="1" max="1" width="6" style="29" customWidth="1"/>
    <col min="2" max="9" width="11" style="29" customWidth="1"/>
    <col min="10" max="10" width="12.5" style="29" customWidth="1"/>
    <col min="11" max="11" width="3.69921875" style="29" customWidth="1"/>
    <col min="12" max="16384" width="9" style="29" customWidth="1"/>
  </cols>
  <sheetData>
    <row r="1" spans="8:10" ht="13.5" customHeight="1">
      <c r="H1" s="71"/>
      <c r="I1" s="219" t="s">
        <v>211</v>
      </c>
      <c r="J1" s="111"/>
    </row>
    <row r="2" spans="9:10" ht="13.5" customHeight="1">
      <c r="I2" s="139" t="s">
        <v>219</v>
      </c>
      <c r="J2" s="111"/>
    </row>
    <row r="3" ht="13.5" customHeight="1"/>
    <row r="4" spans="1:11" ht="13.5" customHeight="1">
      <c r="A4" s="575" t="s">
        <v>196</v>
      </c>
      <c r="B4" s="575"/>
      <c r="C4" s="575"/>
      <c r="D4" s="575"/>
      <c r="E4" s="575"/>
      <c r="F4" s="575"/>
      <c r="G4" s="575"/>
      <c r="H4" s="575"/>
      <c r="I4" s="575"/>
      <c r="J4" s="170"/>
      <c r="K4" s="170"/>
    </row>
    <row r="5" spans="1:11" ht="13.5" customHeight="1">
      <c r="A5" s="576" t="s">
        <v>38</v>
      </c>
      <c r="B5" s="576"/>
      <c r="C5" s="576"/>
      <c r="D5" s="576"/>
      <c r="E5" s="576"/>
      <c r="F5" s="576"/>
      <c r="G5" s="576"/>
      <c r="H5" s="576"/>
      <c r="I5" s="576"/>
      <c r="J5" s="112"/>
      <c r="K5" s="112"/>
    </row>
    <row r="6" spans="10:11" ht="13.5" customHeight="1">
      <c r="J6" s="112"/>
      <c r="K6" s="112"/>
    </row>
    <row r="7" spans="1:3" ht="13.5" customHeight="1">
      <c r="A7" s="405" t="s">
        <v>0</v>
      </c>
      <c r="B7" s="405"/>
      <c r="C7" s="405"/>
    </row>
    <row r="8" spans="1:15" ht="43.5" customHeight="1">
      <c r="A8" s="402"/>
      <c r="B8" s="403"/>
      <c r="C8" s="403"/>
      <c r="D8" s="403"/>
      <c r="E8" s="403"/>
      <c r="F8" s="403"/>
      <c r="G8" s="403"/>
      <c r="H8" s="403"/>
      <c r="I8" s="404"/>
      <c r="O8" s="26" t="s">
        <v>5</v>
      </c>
    </row>
    <row r="9" spans="1:15" ht="14.25" customHeight="1">
      <c r="A9" s="141"/>
      <c r="B9" s="141"/>
      <c r="C9" s="141"/>
      <c r="D9" s="141"/>
      <c r="E9" s="141"/>
      <c r="F9" s="141"/>
      <c r="G9" s="141"/>
      <c r="H9" s="141"/>
      <c r="I9" s="141"/>
      <c r="O9" s="26"/>
    </row>
    <row r="10" spans="1:13" ht="13.5" customHeight="1">
      <c r="A10" s="408" t="s">
        <v>4</v>
      </c>
      <c r="B10" s="409"/>
      <c r="C10" s="409"/>
      <c r="D10" s="410"/>
      <c r="E10" s="140"/>
      <c r="F10" s="140"/>
      <c r="G10" s="140"/>
      <c r="H10" s="112"/>
      <c r="I10" s="112"/>
      <c r="M10" s="142"/>
    </row>
    <row r="11" spans="1:11" ht="14.25" customHeight="1">
      <c r="A11" s="102"/>
      <c r="B11" s="102"/>
      <c r="C11" s="102"/>
      <c r="D11" s="102"/>
      <c r="J11" s="126"/>
      <c r="K11" s="126"/>
    </row>
    <row r="12" spans="1:11" ht="14.25" customHeight="1" thickBot="1">
      <c r="A12" s="93" t="s">
        <v>91</v>
      </c>
      <c r="J12" s="126"/>
      <c r="K12" s="126"/>
    </row>
    <row r="13" spans="2:10" ht="24.75" customHeight="1" thickBot="1">
      <c r="B13" s="577" t="s">
        <v>7</v>
      </c>
      <c r="C13" s="578"/>
      <c r="D13" s="578"/>
      <c r="E13" s="579"/>
      <c r="F13" s="580" t="s">
        <v>8</v>
      </c>
      <c r="G13" s="581"/>
      <c r="H13" s="581"/>
      <c r="I13" s="582"/>
      <c r="J13" s="126"/>
    </row>
    <row r="14" spans="1:10" ht="43.5" customHeight="1" thickBot="1">
      <c r="A14" s="65" t="s">
        <v>1</v>
      </c>
      <c r="B14" s="228" t="s">
        <v>6</v>
      </c>
      <c r="C14" s="229" t="s">
        <v>127</v>
      </c>
      <c r="D14" s="230" t="s">
        <v>33</v>
      </c>
      <c r="E14" s="231" t="s">
        <v>162</v>
      </c>
      <c r="F14" s="228" t="s">
        <v>6</v>
      </c>
      <c r="G14" s="229" t="s">
        <v>127</v>
      </c>
      <c r="H14" s="230" t="s">
        <v>33</v>
      </c>
      <c r="I14" s="231" t="s">
        <v>162</v>
      </c>
      <c r="J14" s="133"/>
    </row>
    <row r="15" spans="1:10" ht="21" customHeight="1">
      <c r="A15" s="224">
        <v>1</v>
      </c>
      <c r="B15" s="344"/>
      <c r="C15" s="345"/>
      <c r="D15" s="363"/>
      <c r="E15" s="364"/>
      <c r="F15" s="344"/>
      <c r="G15" s="345"/>
      <c r="H15" s="363"/>
      <c r="I15" s="364"/>
      <c r="J15" s="126"/>
    </row>
    <row r="16" spans="1:10" ht="21" customHeight="1">
      <c r="A16" s="22">
        <v>2</v>
      </c>
      <c r="B16" s="346"/>
      <c r="C16" s="347"/>
      <c r="D16" s="365"/>
      <c r="E16" s="366"/>
      <c r="F16" s="346"/>
      <c r="G16" s="347"/>
      <c r="H16" s="365"/>
      <c r="I16" s="366"/>
      <c r="J16" s="126"/>
    </row>
    <row r="17" spans="1:10" ht="21" customHeight="1" thickBot="1">
      <c r="A17" s="23" t="s">
        <v>2</v>
      </c>
      <c r="B17" s="348"/>
      <c r="C17" s="349"/>
      <c r="D17" s="367"/>
      <c r="E17" s="368"/>
      <c r="F17" s="348"/>
      <c r="G17" s="349"/>
      <c r="H17" s="367"/>
      <c r="I17" s="368"/>
      <c r="J17" s="126"/>
    </row>
    <row r="18" spans="1:10" ht="21" customHeight="1" thickBot="1">
      <c r="A18" s="24" t="s">
        <v>3</v>
      </c>
      <c r="B18" s="225"/>
      <c r="C18" s="226">
        <f>IF(C15="",0,SUM(C15:C17))</f>
        <v>0</v>
      </c>
      <c r="D18" s="27">
        <f>ROUNDDOWN(IF(D15="",0,SUM(D15:D17)),3)</f>
        <v>0</v>
      </c>
      <c r="E18" s="227">
        <f>ROUNDDOWN(IF(D15="",0,SUM(E15:E17)),3)</f>
        <v>0</v>
      </c>
      <c r="F18" s="225"/>
      <c r="G18" s="226">
        <f>IF(G15="",0,SUM(G15:G17))</f>
        <v>0</v>
      </c>
      <c r="H18" s="27">
        <f>ROUNDDOWN(IF(H15="",0,SUM(H15:H17)),3)</f>
        <v>0</v>
      </c>
      <c r="I18" s="227">
        <f>ROUNDDOWN(IF(H15="",0,SUM(I15:I17)),3)</f>
        <v>0</v>
      </c>
      <c r="J18" s="126"/>
    </row>
    <row r="19" spans="1:11" ht="21" customHeight="1">
      <c r="A19" s="568" t="s">
        <v>37</v>
      </c>
      <c r="B19" s="568"/>
      <c r="C19" s="568"/>
      <c r="D19" s="568"/>
      <c r="E19" s="568"/>
      <c r="F19" s="568"/>
      <c r="G19" s="568"/>
      <c r="H19" s="568"/>
      <c r="I19" s="568"/>
      <c r="J19" s="126"/>
      <c r="K19" s="126"/>
    </row>
    <row r="20" spans="1:11" ht="14.25" customHeight="1">
      <c r="A20" s="162"/>
      <c r="B20" s="162"/>
      <c r="C20" s="162"/>
      <c r="D20" s="162"/>
      <c r="E20" s="162"/>
      <c r="F20" s="126"/>
      <c r="J20" s="126"/>
      <c r="K20" s="126"/>
    </row>
    <row r="21" spans="1:10" ht="14.25" customHeight="1" thickBot="1">
      <c r="A21" s="93" t="s">
        <v>92</v>
      </c>
      <c r="B21" s="216"/>
      <c r="C21" s="216"/>
      <c r="D21" s="216"/>
      <c r="E21" s="385"/>
      <c r="F21" s="126"/>
      <c r="J21" s="126"/>
    </row>
    <row r="22" spans="1:10" ht="21" customHeight="1">
      <c r="A22" s="573" t="s">
        <v>20</v>
      </c>
      <c r="B22" s="574"/>
      <c r="C22" s="574"/>
      <c r="D22" s="574"/>
      <c r="E22" s="350"/>
      <c r="F22" s="126"/>
      <c r="I22" s="123"/>
      <c r="J22" s="126"/>
    </row>
    <row r="23" spans="1:10" ht="21" customHeight="1">
      <c r="A23" s="564" t="s">
        <v>125</v>
      </c>
      <c r="B23" s="565"/>
      <c r="C23" s="565"/>
      <c r="D23" s="565"/>
      <c r="E23" s="222">
        <v>0.698</v>
      </c>
      <c r="F23" s="117"/>
      <c r="G23" s="117"/>
      <c r="H23" s="117"/>
      <c r="I23" s="69"/>
      <c r="J23" s="126"/>
    </row>
    <row r="24" spans="1:10" ht="21" customHeight="1" thickBot="1">
      <c r="A24" s="566" t="s">
        <v>126</v>
      </c>
      <c r="B24" s="567"/>
      <c r="C24" s="567"/>
      <c r="D24" s="567"/>
      <c r="E24" s="223">
        <f>ROUNDDOWN(IF(E22="",0,(E22/E28)),2)</f>
        <v>0</v>
      </c>
      <c r="F24" s="117"/>
      <c r="G24" s="117"/>
      <c r="H24" s="117"/>
      <c r="I24" s="69"/>
      <c r="J24" s="126"/>
    </row>
    <row r="25" spans="1:10" ht="13.5" customHeight="1">
      <c r="A25" s="117"/>
      <c r="B25" s="117"/>
      <c r="C25" s="117"/>
      <c r="D25" s="117"/>
      <c r="E25" s="69"/>
      <c r="F25" s="25"/>
      <c r="G25" s="25"/>
      <c r="H25" s="1"/>
      <c r="I25" s="1"/>
      <c r="J25" s="123"/>
    </row>
    <row r="26" spans="1:10" ht="13.5" customHeight="1" thickBot="1">
      <c r="A26" s="174" t="s">
        <v>90</v>
      </c>
      <c r="B26" s="174"/>
      <c r="D26" s="117"/>
      <c r="E26" s="214"/>
      <c r="F26" s="25"/>
      <c r="G26" s="25"/>
      <c r="I26" s="1"/>
      <c r="J26" s="123"/>
    </row>
    <row r="27" spans="1:10" ht="27.75" customHeight="1">
      <c r="A27" s="571" t="s">
        <v>163</v>
      </c>
      <c r="B27" s="572"/>
      <c r="C27" s="572"/>
      <c r="D27" s="572"/>
      <c r="E27" s="220">
        <f>E18-I18</f>
        <v>0</v>
      </c>
      <c r="F27" s="25"/>
      <c r="G27" s="25"/>
      <c r="H27" s="1"/>
      <c r="I27" s="1"/>
      <c r="J27" s="123"/>
    </row>
    <row r="28" spans="1:10" ht="27.75" customHeight="1" thickBot="1">
      <c r="A28" s="569" t="s">
        <v>138</v>
      </c>
      <c r="B28" s="570"/>
      <c r="C28" s="570"/>
      <c r="D28" s="570"/>
      <c r="E28" s="221">
        <f>ROUND(IF(B15="",0,(E27*E23)),3)</f>
        <v>0</v>
      </c>
      <c r="F28" s="25"/>
      <c r="G28" s="25"/>
      <c r="H28" s="1"/>
      <c r="I28" s="1"/>
      <c r="J28" s="123"/>
    </row>
    <row r="29" spans="1:10" ht="13.5" customHeight="1">
      <c r="A29" s="247"/>
      <c r="B29" s="247"/>
      <c r="C29" s="247"/>
      <c r="D29" s="247"/>
      <c r="E29" s="246"/>
      <c r="F29" s="25"/>
      <c r="G29" s="25"/>
      <c r="H29" s="1"/>
      <c r="I29" s="1"/>
      <c r="J29" s="123"/>
    </row>
    <row r="30" spans="1:9" ht="14.25" customHeight="1">
      <c r="A30" s="217"/>
      <c r="B30" s="217"/>
      <c r="C30" s="217"/>
      <c r="D30" s="217"/>
      <c r="E30" s="217"/>
      <c r="F30" s="74"/>
      <c r="G30" s="74"/>
      <c r="H30" s="74"/>
      <c r="I30" s="74"/>
    </row>
    <row r="31" spans="1:9" ht="21" customHeight="1">
      <c r="A31" s="430" t="s">
        <v>154</v>
      </c>
      <c r="B31" s="430"/>
      <c r="C31" s="430"/>
      <c r="D31" s="103"/>
      <c r="E31" s="4"/>
      <c r="F31" s="4"/>
      <c r="G31" s="421" t="s">
        <v>155</v>
      </c>
      <c r="H31" s="421"/>
      <c r="I31" s="421"/>
    </row>
    <row r="32" spans="1:11" ht="21" customHeight="1">
      <c r="A32" s="430"/>
      <c r="B32" s="430"/>
      <c r="C32" s="430"/>
      <c r="D32" s="4"/>
      <c r="E32" s="4"/>
      <c r="F32" s="4"/>
      <c r="G32" s="421"/>
      <c r="H32" s="421"/>
      <c r="I32" s="421"/>
      <c r="J32" s="71"/>
      <c r="K32" s="71"/>
    </row>
    <row r="33" spans="1:9" ht="21" customHeight="1">
      <c r="A33" s="430"/>
      <c r="B33" s="430"/>
      <c r="C33" s="430"/>
      <c r="D33" s="4"/>
      <c r="E33" s="284" t="s">
        <v>150</v>
      </c>
      <c r="F33" s="4"/>
      <c r="G33" s="421"/>
      <c r="H33" s="421"/>
      <c r="I33" s="421"/>
    </row>
    <row r="34" spans="1:9" s="127" customFormat="1" ht="28.5" customHeight="1">
      <c r="A34" s="427" t="s">
        <v>198</v>
      </c>
      <c r="B34" s="427"/>
      <c r="C34" s="427"/>
      <c r="D34" s="209"/>
      <c r="E34" s="209" t="s">
        <v>95</v>
      </c>
      <c r="F34" s="215"/>
      <c r="G34" s="427" t="s">
        <v>199</v>
      </c>
      <c r="H34" s="427"/>
      <c r="I34" s="427"/>
    </row>
    <row r="35" ht="14.25" customHeight="1">
      <c r="J35" s="34"/>
    </row>
    <row r="36" ht="14.25" customHeight="1"/>
    <row r="37" spans="1:9" ht="48" customHeight="1">
      <c r="A37" s="541" t="s">
        <v>117</v>
      </c>
      <c r="B37" s="542"/>
      <c r="C37" s="542"/>
      <c r="D37" s="542"/>
      <c r="E37" s="542"/>
      <c r="F37" s="542"/>
      <c r="G37" s="542"/>
      <c r="H37" s="542"/>
      <c r="I37" s="543"/>
    </row>
    <row r="38" spans="1:9" ht="22.5" customHeight="1">
      <c r="A38" s="359"/>
      <c r="B38" s="355"/>
      <c r="C38" s="355"/>
      <c r="D38" s="355"/>
      <c r="E38" s="355"/>
      <c r="F38" s="355"/>
      <c r="G38" s="355"/>
      <c r="H38" s="355"/>
      <c r="I38" s="356"/>
    </row>
    <row r="39" spans="1:9" s="66" customFormat="1" ht="157.5" customHeight="1">
      <c r="A39" s="415" t="s">
        <v>202</v>
      </c>
      <c r="B39" s="416"/>
      <c r="C39" s="416"/>
      <c r="D39" s="416"/>
      <c r="E39" s="416"/>
      <c r="F39" s="416"/>
      <c r="G39" s="416"/>
      <c r="H39" s="416"/>
      <c r="I39" s="417"/>
    </row>
    <row r="40" spans="1:8" s="66" customFormat="1" ht="15">
      <c r="A40" s="115" t="s">
        <v>200</v>
      </c>
      <c r="B40" s="354"/>
      <c r="C40" s="354"/>
      <c r="D40" s="354"/>
      <c r="E40" s="354"/>
      <c r="F40" s="354"/>
      <c r="G40" s="354"/>
      <c r="H40" s="354"/>
    </row>
  </sheetData>
  <sheetProtection/>
  <mergeCells count="19">
    <mergeCell ref="A39:I39"/>
    <mergeCell ref="A4:I4"/>
    <mergeCell ref="A5:I5"/>
    <mergeCell ref="A7:C7"/>
    <mergeCell ref="A8:I8"/>
    <mergeCell ref="G34:I34"/>
    <mergeCell ref="A10:D10"/>
    <mergeCell ref="B13:E13"/>
    <mergeCell ref="F13:I13"/>
    <mergeCell ref="A31:C33"/>
    <mergeCell ref="A23:D23"/>
    <mergeCell ref="A24:D24"/>
    <mergeCell ref="A19:I19"/>
    <mergeCell ref="A37:I37"/>
    <mergeCell ref="A28:D28"/>
    <mergeCell ref="A34:C34"/>
    <mergeCell ref="A27:D27"/>
    <mergeCell ref="G31:I33"/>
    <mergeCell ref="A22:D22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2017-03-03T07:33:20Z</dcterms:created>
  <dcterms:modified xsi:type="dcterms:W3CDTF">2022-06-08T11:30:51Z</dcterms:modified>
  <cp:category/>
  <cp:version/>
  <cp:contentType/>
  <cp:contentStatus/>
</cp:coreProperties>
</file>