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916" activeTab="0"/>
  </bookViews>
  <sheets>
    <sheet name="tytułowa" sheetId="1" r:id="rId1"/>
    <sheet name="modernizacja ogrzewania" sheetId="2" r:id="rId2"/>
    <sheet name="pompy ciepła" sheetId="3" r:id="rId3"/>
    <sheet name="pompy_ciepła_tabela_danych" sheetId="4" r:id="rId4"/>
    <sheet name="kolektory słoneczne" sheetId="5" r:id="rId5"/>
    <sheet name="fotowoltaika, lampy" sheetId="6" r:id="rId6"/>
    <sheet name="turbiny wiatrowe i wodne" sheetId="7" r:id="rId7"/>
    <sheet name="oświetlenie" sheetId="8" r:id="rId8"/>
    <sheet name="termomodernizacja" sheetId="9" r:id="rId9"/>
    <sheet name="modernizacja msc" sheetId="10" r:id="rId10"/>
    <sheet name="niestandardowe" sheetId="11" r:id="rId11"/>
  </sheets>
  <definedNames>
    <definedName name="_GoBack" localSheetId="7">'oświetlenie'!$C$28</definedName>
    <definedName name="_xlfn.IFERROR" hidden="1">#NAME?</definedName>
    <definedName name="_xlnm.Print_Area" localSheetId="5">'fotowoltaika, lampy'!$A$1:$J$34</definedName>
    <definedName name="_xlnm.Print_Area" localSheetId="4">'kolektory słoneczne'!$A$1:$F$46</definedName>
    <definedName name="_xlnm.Print_Area" localSheetId="9">'modernizacja msc'!$A$1:$I$28</definedName>
    <definedName name="_xlnm.Print_Area" localSheetId="1">'modernizacja ogrzewania'!$A$1:$I$46</definedName>
    <definedName name="_xlnm.Print_Area" localSheetId="10">'niestandardowe'!$A$1:$I$24</definedName>
    <definedName name="_xlnm.Print_Area" localSheetId="7">'oświetlenie'!$A$1:$I$38</definedName>
    <definedName name="_xlnm.Print_Area" localSheetId="2">'pompy ciepła'!$A$1:$G$48</definedName>
    <definedName name="_xlnm.Print_Area" localSheetId="3">'pompy_ciepła_tabela_danych'!$A$1:$D$29</definedName>
    <definedName name="_xlnm.Print_Area" localSheetId="8">'termomodernizacja'!$A$1:$I$35</definedName>
    <definedName name="_xlnm.Print_Area" localSheetId="6">'turbiny wiatrowe i wodne'!$A$1:$I$31</definedName>
  </definedNames>
  <calcPr fullCalcOnLoad="1"/>
</workbook>
</file>

<file path=xl/sharedStrings.xml><?xml version="1.0" encoding="utf-8"?>
<sst xmlns="http://schemas.openxmlformats.org/spreadsheetml/2006/main" count="384" uniqueCount="228">
  <si>
    <t>Tytuł zadania:</t>
  </si>
  <si>
    <t>Lp.</t>
  </si>
  <si>
    <t>…</t>
  </si>
  <si>
    <t>SUMA</t>
  </si>
  <si>
    <t>Szare pola wypełniają się automatycznie</t>
  </si>
  <si>
    <t xml:space="preserve">
</t>
  </si>
  <si>
    <t xml:space="preserve">Rodzaj źródeł światła </t>
  </si>
  <si>
    <t>Przed modernizacją</t>
  </si>
  <si>
    <t>Po modernizacji</t>
  </si>
  <si>
    <t>Adres obiektu</t>
  </si>
  <si>
    <t>Fotowoltaika</t>
  </si>
  <si>
    <t>PRZED MODERNIZACJĄ</t>
  </si>
  <si>
    <t>PO MODERNIZACJI</t>
  </si>
  <si>
    <t>pyły ogólne</t>
  </si>
  <si>
    <t>CO</t>
  </si>
  <si>
    <t>Emisja równoważna</t>
  </si>
  <si>
    <t xml:space="preserve">Opał </t>
  </si>
  <si>
    <t>Rodzaj</t>
  </si>
  <si>
    <t>roczne zużycie opału</t>
  </si>
  <si>
    <t>emisja równoważna</t>
  </si>
  <si>
    <t xml:space="preserve">węgiel </t>
  </si>
  <si>
    <t xml:space="preserve">koks </t>
  </si>
  <si>
    <t>olej opałowy</t>
  </si>
  <si>
    <t>Koszt kwalifikowany [zł]</t>
  </si>
  <si>
    <t>msc</t>
  </si>
  <si>
    <t>Lampy autonomiczne</t>
  </si>
  <si>
    <t>POMPY CIEPŁA</t>
  </si>
  <si>
    <t>MODERNIZACJA OGRZEWANIA</t>
  </si>
  <si>
    <t>węgiel 
Mg/rok</t>
  </si>
  <si>
    <t>koks 
Mg/rok</t>
  </si>
  <si>
    <t>olej opałowy
Mg/rok</t>
  </si>
  <si>
    <t>EMISJA ZANIESZYSZCZEŃ (Mg/rok)</t>
  </si>
  <si>
    <t xml:space="preserve">CO [Mg/rok] </t>
  </si>
  <si>
    <t>olej                Mg/rok</t>
  </si>
  <si>
    <t>węgiel            Mg/rok</t>
  </si>
  <si>
    <t>TURBINY WIATROWE / ELEKTROWNIE WODNE</t>
  </si>
  <si>
    <t>TERMOMODERNIZACJA</t>
  </si>
  <si>
    <t>Moc sumaryczna [kW]</t>
  </si>
  <si>
    <t>Rodzaj opału</t>
  </si>
  <si>
    <t>koks</t>
  </si>
  <si>
    <t>KOLEKTORY SŁONECZNE</t>
  </si>
  <si>
    <t>rodzaj opału</t>
  </si>
  <si>
    <t>W razie potrzeby wstawić wiersze (…)</t>
  </si>
  <si>
    <t>MODERNIZACJA SIECI CIEPŁOWNICZYCH</t>
  </si>
  <si>
    <t xml:space="preserve">MODERNIZACJA OŚWIETLENIA                                                                                           </t>
  </si>
  <si>
    <t>Rodzaj emisji dla energii elektrycznej</t>
  </si>
  <si>
    <t>Podać metodologię wyliczenia efektu ekologicznego:</t>
  </si>
  <si>
    <t>-</t>
  </si>
  <si>
    <t>gaz GZ-50</t>
  </si>
  <si>
    <r>
      <t>CO</t>
    </r>
    <r>
      <rPr>
        <vertAlign val="subscript"/>
        <sz val="10"/>
        <rFont val="Times New Roman"/>
        <family val="1"/>
      </rPr>
      <t>2</t>
    </r>
  </si>
  <si>
    <r>
      <t>SO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/SO</t>
    </r>
    <r>
      <rPr>
        <vertAlign val="subscript"/>
        <sz val="10"/>
        <rFont val="Times New Roman"/>
        <family val="1"/>
      </rPr>
      <t>2</t>
    </r>
  </si>
  <si>
    <r>
      <t>NO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/NO</t>
    </r>
    <r>
      <rPr>
        <vertAlign val="subscript"/>
        <sz val="10"/>
        <rFont val="Times New Roman"/>
        <family val="1"/>
      </rPr>
      <t>2</t>
    </r>
  </si>
  <si>
    <r>
      <t>wskaźniki emisji CO</t>
    </r>
    <r>
      <rPr>
        <vertAlign val="sub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kg/GJ</t>
    </r>
  </si>
  <si>
    <t>NIESTANDARDOWE</t>
  </si>
  <si>
    <t>FOTOWOLTAIKA i LAMPY AUTONOMICZNE</t>
  </si>
  <si>
    <t>msc          GJ/rok</t>
  </si>
  <si>
    <t>EMISJA ZANIECZYSZCZEŃ (Mg/rok)</t>
  </si>
  <si>
    <r>
      <t>Tab. 1.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Wartości domyślne H </t>
    </r>
    <r>
      <rPr>
        <vertAlign val="subscript"/>
        <sz val="10"/>
        <color indexed="8"/>
        <rFont val="Times New Roman"/>
        <family val="1"/>
      </rPr>
      <t>HP</t>
    </r>
    <r>
      <rPr>
        <sz val="10"/>
        <color indexed="8"/>
        <rFont val="Times New Roman"/>
        <family val="1"/>
      </rPr>
      <t xml:space="preserve"> i SPF (SCOP </t>
    </r>
    <r>
      <rPr>
        <vertAlign val="subscript"/>
        <sz val="10"/>
        <color indexed="8"/>
        <rFont val="Times New Roman"/>
        <family val="1"/>
      </rPr>
      <t>net</t>
    </r>
    <r>
      <rPr>
        <sz val="10"/>
        <color indexed="8"/>
        <rFont val="Times New Roman"/>
        <family val="1"/>
      </rPr>
      <t>) dla pomp ciepła zasilanych energią elektryczną - np.sprężarkowa pompa ciepła</t>
    </r>
  </si>
  <si>
    <t xml:space="preserve"> </t>
  </si>
  <si>
    <t xml:space="preserve">Rodzaj źródła odnawialnej energii dla pompy ciepła </t>
  </si>
  <si>
    <t xml:space="preserve">Dolne źródło/czynnik górnego źródła </t>
  </si>
  <si>
    <t xml:space="preserve">Klimat chłodny (obowiązujący w całej Polsce) </t>
  </si>
  <si>
    <r>
      <t>H</t>
    </r>
    <r>
      <rPr>
        <b/>
        <sz val="6.5"/>
        <color indexed="8"/>
        <rFont val="Times New Roman"/>
        <family val="1"/>
      </rPr>
      <t xml:space="preserve">HP  </t>
    </r>
  </si>
  <si>
    <t xml:space="preserve">SPF </t>
  </si>
  <si>
    <t xml:space="preserve">(h/rok) </t>
  </si>
  <si>
    <r>
      <t>(SCOP</t>
    </r>
    <r>
      <rPr>
        <b/>
        <vertAlign val="subscript"/>
        <sz val="10"/>
        <color indexed="8"/>
        <rFont val="Times New Roman"/>
        <family val="1"/>
      </rPr>
      <t>net</t>
    </r>
    <r>
      <rPr>
        <b/>
        <sz val="10"/>
        <color indexed="8"/>
        <rFont val="Times New Roman"/>
        <family val="1"/>
      </rPr>
      <t xml:space="preserve">) </t>
    </r>
  </si>
  <si>
    <t xml:space="preserve">Energia aerotermalna </t>
  </si>
  <si>
    <t xml:space="preserve">Powietrze/powietrze </t>
  </si>
  <si>
    <t xml:space="preserve">Powietrze/woda </t>
  </si>
  <si>
    <t xml:space="preserve">Powietrze/powietrze (rewersyjna) </t>
  </si>
  <si>
    <t xml:space="preserve">Powietrze/woda (rewersyjna) </t>
  </si>
  <si>
    <t xml:space="preserve">Powietrze wywiewane/powietrze </t>
  </si>
  <si>
    <t xml:space="preserve">Powietrze wywiewane/woda </t>
  </si>
  <si>
    <t xml:space="preserve">Energia geotermalna </t>
  </si>
  <si>
    <t xml:space="preserve">Grunt/powietrze </t>
  </si>
  <si>
    <t xml:space="preserve">Grunt/woda </t>
  </si>
  <si>
    <t xml:space="preserve">Energia hydrotermalna </t>
  </si>
  <si>
    <t xml:space="preserve">Woda/powietrze </t>
  </si>
  <si>
    <t xml:space="preserve">Woda/woda </t>
  </si>
  <si>
    <r>
      <t>Tab. 2. Wartości domyślne H</t>
    </r>
    <r>
      <rPr>
        <vertAlign val="subscript"/>
        <sz val="10"/>
        <color indexed="8"/>
        <rFont val="Times New Roman"/>
        <family val="1"/>
      </rPr>
      <t>HP</t>
    </r>
    <r>
      <rPr>
        <sz val="10"/>
        <color indexed="8"/>
        <rFont val="Times New Roman"/>
        <family val="1"/>
      </rPr>
      <t xml:space="preserve"> i SPF (SPER</t>
    </r>
    <r>
      <rPr>
        <vertAlign val="subscript"/>
        <sz val="10"/>
        <color indexed="8"/>
        <rFont val="Times New Roman"/>
        <family val="1"/>
      </rPr>
      <t>net</t>
    </r>
    <r>
      <rPr>
        <sz val="10"/>
        <color indexed="8"/>
        <rFont val="Times New Roman"/>
        <family val="1"/>
      </rPr>
      <t>) dla pomp ciepła zasilanych energią cieplną np. gazowa pompa ciepła</t>
    </r>
  </si>
  <si>
    <t xml:space="preserve">Dolne  źródło/czynnik  górnego </t>
  </si>
  <si>
    <t>współczynniki</t>
  </si>
  <si>
    <r>
      <t>(SPER</t>
    </r>
    <r>
      <rPr>
        <b/>
        <vertAlign val="subscript"/>
        <sz val="10"/>
        <color indexed="8"/>
        <rFont val="Times New Roman"/>
        <family val="1"/>
      </rPr>
      <t>NET</t>
    </r>
    <r>
      <rPr>
        <b/>
        <sz val="10"/>
        <color indexed="8"/>
        <rFont val="Times New Roman"/>
        <family val="1"/>
      </rPr>
      <t xml:space="preserve">) </t>
    </r>
  </si>
  <si>
    <t xml:space="preserve">Powietrze wywiewane/ powietrze </t>
  </si>
  <si>
    <r>
      <t>wartości opałowe MJ/kg lub MJ/m</t>
    </r>
    <r>
      <rPr>
        <vertAlign val="superscript"/>
        <sz val="10"/>
        <rFont val="Times New Roman"/>
        <family val="1"/>
      </rPr>
      <t>3</t>
    </r>
  </si>
  <si>
    <t>W przypadku gdy zadanie polega wyłącznie na montażu pompy ciepła proszę wypełnić tylko pola zielone</t>
  </si>
  <si>
    <t>Ilość zaoszczędzonej energii cieplnej [GJ]</t>
  </si>
  <si>
    <t>Straty energii na przesyle [GJ]</t>
  </si>
  <si>
    <t>Liczba budynków objętych termomodernizacją</t>
  </si>
  <si>
    <t>Długość modernizowanej sieci cieplnej [m]</t>
  </si>
  <si>
    <t>biomasa
Mg/rok</t>
  </si>
  <si>
    <t>Ilość sztuk montowanych pomp ciepła [szt.]</t>
  </si>
  <si>
    <t>Efekty rzeczowe i ekologiczne - podać wartości mierzalne oraz główne efekty rzeczowe oraz ekologiczne:</t>
  </si>
  <si>
    <t>Efekt ekologiczny:</t>
  </si>
  <si>
    <t>Efekt rzeczowy:</t>
  </si>
  <si>
    <t>Informacje dodatkowe:</t>
  </si>
  <si>
    <t>Liczba instalacji pomp ciepła</t>
  </si>
  <si>
    <t>Efekty ekologiczne:</t>
  </si>
  <si>
    <t>Liczba instalacji fotowoltaicznych [szt.]</t>
  </si>
  <si>
    <t>Oszczędność energii końcowej [GJ]</t>
  </si>
  <si>
    <t>Liczba zamontowanych instalacji  [szt.]</t>
  </si>
  <si>
    <t>pieczęć firmowa Wnioskodawcy</t>
  </si>
  <si>
    <t>data</t>
  </si>
  <si>
    <t>podpisy i pieczątki imienne osób
reprezentyjących Wnioskodawcę</t>
  </si>
  <si>
    <t>Liczba instalacji  [szt.]</t>
  </si>
  <si>
    <t>Dodatkowa zdolność wytwarzania energii (moc nominalna) [kW]</t>
  </si>
  <si>
    <t>Dodatkowa zdolność wytwarzania energii (Całkowita moc zainstalowana pomp ciepła) [kW]</t>
  </si>
  <si>
    <t>Liczba montowanych instalacji [szt.]</t>
  </si>
  <si>
    <t>ilość wytworzonej energii ze źródeł odnawialnych [GJ/rok]</t>
  </si>
  <si>
    <t>Ilość zaoszczędzonej energii elektrycznej [kWh]</t>
  </si>
  <si>
    <t>Ilość wytworzonej energii ze źródeł odnawialnych [MWh/rok]</t>
  </si>
  <si>
    <t>Liczba montowanych lamp autonomicznych [szt.]</t>
  </si>
  <si>
    <t>Dodatkowa zdolność wytwarzania energii (łączna moc źródeł światła) [kW]</t>
  </si>
  <si>
    <t xml:space="preserve">Dodatkowa zdolność wytwarzania energii (łączna moc nominalna instalacji)  [kW] </t>
  </si>
  <si>
    <t>Dodatkowa zdolność wytwarzania energii  (Moc sumaryczna nowych źródeł oświetlenia) [kW]</t>
  </si>
  <si>
    <t>Ilość zaoszczędzonej energii elektrycznej [MWh]</t>
  </si>
  <si>
    <t>Liczba modernizowanych instalacji oświetlenia</t>
  </si>
  <si>
    <t>rodzaj instalacji</t>
  </si>
  <si>
    <t>Zmniejszenie emisji Mg/rok</t>
  </si>
  <si>
    <r>
      <t>Wskaźniki emisji</t>
    </r>
    <r>
      <rPr>
        <sz val="10"/>
        <color indexed="8"/>
        <rFont val="Times New Roman"/>
        <family val="1"/>
      </rPr>
      <t xml:space="preserve"> kg/MWh</t>
    </r>
  </si>
  <si>
    <t>Emisja  pompy ciepła</t>
  </si>
  <si>
    <t xml:space="preserve">Modernizacja       </t>
  </si>
  <si>
    <t>Po modernizacji / pierwsze źródło ciepła</t>
  </si>
  <si>
    <r>
      <t>gaz  GZ-50
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/rok</t>
    </r>
  </si>
  <si>
    <r>
      <t>gaz                    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/rok</t>
    </r>
  </si>
  <si>
    <t>Liczba sztuk paneli [szt.]</t>
  </si>
  <si>
    <t>Rodzaj opału w głównym źródle ciepła</t>
  </si>
  <si>
    <t xml:space="preserve">Pyły ogólne [Mg/rok] </t>
  </si>
  <si>
    <t>Wartości opałowe MJ/kg</t>
  </si>
  <si>
    <r>
      <t>Wskaźniki emisji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kg/GJ</t>
    </r>
  </si>
  <si>
    <t>Moc zainstalowana [kW]</t>
  </si>
  <si>
    <t xml:space="preserve">Roczne zużycie opału [Mg/rok] </t>
  </si>
  <si>
    <t>Pompa ciepła (rodzaj, dolne źródło)</t>
  </si>
  <si>
    <t>Rodzaj / typ</t>
  </si>
  <si>
    <r>
      <t>Wskaźniki emisji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kg/GJ</t>
    </r>
  </si>
  <si>
    <r>
      <t>Uniknięcie emisji CO</t>
    </r>
    <r>
      <rPr>
        <vertAlign val="subscript"/>
        <sz val="10"/>
        <color indexed="8"/>
        <rFont val="Times New Roman"/>
        <family val="1"/>
      </rPr>
      <t xml:space="preserve">2  </t>
    </r>
    <r>
      <rPr>
        <sz val="10"/>
        <color indexed="8"/>
        <rFont val="Times New Roman"/>
        <family val="1"/>
      </rPr>
      <t>[Mg/rok]</t>
    </r>
  </si>
  <si>
    <r>
      <t>Uniknięcie emisji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[Mg/rok]</t>
    </r>
  </si>
  <si>
    <t>Rodzaj instalacji</t>
  </si>
  <si>
    <r>
      <t>Powierzchnia czynna [m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]</t>
    </r>
  </si>
  <si>
    <t>Typ</t>
  </si>
  <si>
    <t>Liczba sztuk  [szt.]</t>
  </si>
  <si>
    <t>Ilość godzin pracy w roku</t>
  </si>
  <si>
    <t>Dodatkowa zdolność wytwarzania energii
(łączna moc nominlana) [kW]</t>
  </si>
  <si>
    <r>
      <t>Wskaźnik efektywności [zł/Mg CO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>]</t>
    </r>
  </si>
  <si>
    <t>Ilość źródeł światła
[szt.]</t>
  </si>
  <si>
    <t>Roczne zużycie energii 
[MWh]</t>
  </si>
  <si>
    <r>
      <t>Wskaźnik [zł/MgCO</t>
    </r>
    <r>
      <rPr>
        <b/>
        <vertAlign val="subscript"/>
        <sz val="10"/>
        <color indexed="8"/>
        <rFont val="Times New Roman"/>
        <family val="1"/>
      </rPr>
      <t xml:space="preserve">2 </t>
    </r>
    <r>
      <rPr>
        <b/>
        <sz val="10"/>
        <color indexed="8"/>
        <rFont val="Times New Roman"/>
        <family val="1"/>
      </rPr>
      <t>na rok]</t>
    </r>
  </si>
  <si>
    <r>
      <t>SO</t>
    </r>
    <r>
      <rPr>
        <vertAlign val="subscript"/>
        <sz val="10"/>
        <rFont val="Times New Roman"/>
        <family val="1"/>
      </rPr>
      <t>2</t>
    </r>
  </si>
  <si>
    <r>
      <t>NO</t>
    </r>
    <r>
      <rPr>
        <vertAlign val="subscript"/>
        <sz val="10"/>
        <rFont val="Times New Roman"/>
        <family val="1"/>
      </rPr>
      <t>x</t>
    </r>
  </si>
  <si>
    <r>
      <t>CO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**</t>
    </r>
  </si>
  <si>
    <r>
      <t>SO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[Mg/rok] </t>
    </r>
  </si>
  <si>
    <r>
      <t>NO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 xml:space="preserve"> [Mg/rok] </t>
    </r>
  </si>
  <si>
    <r>
      <t>Uniknięcie emisji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 [Mg/rok]</t>
    </r>
  </si>
  <si>
    <r>
      <t>Zmniejszenie emisji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[Mg]</t>
    </r>
  </si>
  <si>
    <r>
      <t>Zmniejszenie emisji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[Mg/rok]</t>
    </r>
  </si>
  <si>
    <r>
      <t>Źródło ciepła</t>
    </r>
    <r>
      <rPr>
        <sz val="10"/>
        <color indexed="8"/>
        <rFont val="Times New Roman"/>
        <family val="1"/>
      </rPr>
      <t xml:space="preserve"> </t>
    </r>
  </si>
  <si>
    <t>…..................................................................</t>
  </si>
  <si>
    <t>…...................</t>
  </si>
  <si>
    <t>….........................................................</t>
  </si>
  <si>
    <t>…..........................................................</t>
  </si>
  <si>
    <t>…....................................................</t>
  </si>
  <si>
    <t>…............................................................</t>
  </si>
  <si>
    <t>….....................................................</t>
  </si>
  <si>
    <t>….....................</t>
  </si>
  <si>
    <t>….......................................................</t>
  </si>
  <si>
    <t>…...............</t>
  </si>
  <si>
    <t>…......................................................</t>
  </si>
  <si>
    <t>…...............................................</t>
  </si>
  <si>
    <t>…...........................................................</t>
  </si>
  <si>
    <t>…........................................................</t>
  </si>
  <si>
    <t>…...................................................</t>
  </si>
  <si>
    <t>…..................................................</t>
  </si>
  <si>
    <t>EE-NIEST-BRO/2022</t>
  </si>
  <si>
    <t>marzec 2022r.</t>
  </si>
  <si>
    <t>EE-MSC-BRO/2022</t>
  </si>
  <si>
    <t>Planowany/Osiągnięty* efekt ekologiczny - zadanie z dziedziny transformacja energetyczna i ochrona powietrza</t>
  </si>
  <si>
    <t>Planowany/Osiągnięty* efekt ekologiczny - zadanie z dziedziny transformacja energetyczna 
i ochrona powietrza</t>
  </si>
  <si>
    <t>EE-TERMO-BRO/2022</t>
  </si>
  <si>
    <t>Roczne zużycie energii końcowej przed modernizacją [GJ]**</t>
  </si>
  <si>
    <t>Roczne zużycie energii końcowej po modernizacji [GJ]**</t>
  </si>
  <si>
    <t>EE-OŚW-BRO/2022</t>
  </si>
  <si>
    <r>
      <t>wskaźnik emisji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
[Mg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/MWh] **</t>
    </r>
  </si>
  <si>
    <t>EE-WIATR-WODA-BRO/2022</t>
  </si>
  <si>
    <t>EE-PV-LED-BRO/2022</t>
  </si>
  <si>
    <t xml:space="preserve">PlanowaPlanowany/Osiągnięty* efekt ekologiczny - zadanie z dziedziny transformacja energetyczna 
i ochrona powietrzany </t>
  </si>
  <si>
    <t>EE-SOLARY-BRO/2022</t>
  </si>
  <si>
    <t>EE-PC-BRO/2022</t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</si>
  <si>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[Mg/rok] **</t>
    </r>
  </si>
  <si>
    <t>Wartość Hhp***</t>
  </si>
  <si>
    <t>Wartość SPF***</t>
  </si>
  <si>
    <t xml:space="preserve">Nowe źródło ciepła****        </t>
  </si>
  <si>
    <t>EE-OGRZEWANIE-BRO/2022</t>
  </si>
  <si>
    <r>
      <t>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***</t>
    </r>
  </si>
  <si>
    <t>* niewłaściwe skreślić
** Wartość w GJ podać dla podłączenia do miejskiej sieci ciepłowniczej
*** Tabela zawiera dane dla emisji CO2 zalecane do stosowania w 2022 r. przez Krajowy Ośrodek Bilansowania i Zarządzania Emisjami (KOBiZE) i zawarte w dokumencie pod nazwą: „Wartości opałowe (WO) i wskaźniki emisji CO2 (WE) Szacunkowe wartości emisji w zależności od rodzaju spalanego opału dla instalacji grzewczych nie wymagających decyzji o dopuszczalnej emisji zanieczyszczeń</t>
  </si>
  <si>
    <t>* niewłaściwe skreślić
** dane na podstawie audytów energetycznych</t>
  </si>
  <si>
    <t>* niewłaściwe skreślić</t>
  </si>
  <si>
    <r>
      <t>Roczne zużycie
[tony, Nm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,</t>
    </r>
    <r>
      <rPr>
        <vertAlign val="superscript"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GJ] **</t>
    </r>
  </si>
  <si>
    <r>
      <t>* niewłaściwe skreślić
**  wskaźnik emisji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dla odbiorców końcowych energii elektrycznej. Wskaźnik opublikowany przez Krajowy Ośrodek Bilansowania i Zarządzania Emisjami w grudniu 2021 pn. WSKAŹNIKI EMISYJNOŚCI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, SO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, NO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, CO i TSP DLA ENERGII ELEKTRYCZNEJ na podstawie informacji zawartych w Krajowej bazie o emisjach gazów cieplarnianych 
i innych substancji za 2020 rok i wynosi 0,698 Mg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/MWh - zalecane do stosowania.
*** Dla współczynników Hhp oraz SPF należy przedstawić wartości dla danego urządzenia, zaś w przypadku braku tego typu danych wybrać dane uśrednione z tabeli: pompy_ciepła_tabela_danych
**** Odniesienie do wartości referencyjnych: kocioł węglowy o sprawności 0,88</t>
    </r>
  </si>
  <si>
    <r>
      <t>* niewłaściwe skreślić
** Tabela zawiera dane dla emisji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zalecane do  stosowania w 2022 r. przez Krajowy Ośrodek Bilansowania i Zarządzania Emisjami (KOBiZE) i zawarte w dokumencie pod nazwą: „Wartości opałowe (WO) i wskaźniki emisji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(WE)</t>
    </r>
  </si>
  <si>
    <r>
      <t>Wskaźnik emisji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
[Mg CO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/MWh] **</t>
    </r>
  </si>
  <si>
    <r>
      <t>Wskaźnik emisji CO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[Mg CO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>/MWh] **</t>
    </r>
  </si>
  <si>
    <r>
      <t>* niewłaściwe skreślić
** wskaźnik emisji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dla odbiorców końcowych energii elektrycznej. Wskaźnik opublikowany przez Krajowy Ośrodek Bilansowania i Zarządzania Emisjami w grudniu 2021 pn. WSKAŹNIKI EMISYJNOŚCI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, SO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, NO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, CO i TSP DLA ENERGII ELEKTRYCZNEJ na podstawie informacji zawartych w Krajowej bazie o emisjach gazów cieplarnianych i innych substancji za 2020 rok i wynosi 0,698 Mg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/MWh - zalecane do stosowania w 2022 roku.</t>
    </r>
  </si>
  <si>
    <t>Ilość zaoszczędzonej 
energii cieplnej [GJ]</t>
  </si>
  <si>
    <t>Planowany/Osiągnięty* efekt ekologiczny - zadanie z dziedziny transformacja energetyczna
i ochrona powietrza</t>
  </si>
  <si>
    <r>
      <t>* niewłaściwe skreślić
** wskaźnik emisji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dla odbiorców końcowych energii elektrycznej. Wskaźnik opublikowany przez Krajowy Ośrodek Bilansowania i Zarządzania Emisjami w grudniu 2021 pn. WSKAŹNIKI EMISYJNOŚCI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, SO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, NO</t>
    </r>
    <r>
      <rPr>
        <vertAlign val="subscript"/>
        <sz val="10"/>
        <rFont val="Times New Roman"/>
        <family val="1"/>
      </rPr>
      <t>X</t>
    </r>
    <r>
      <rPr>
        <sz val="10"/>
        <rFont val="Times New Roman"/>
        <family val="1"/>
      </rPr>
      <t>, CO i TSP DLA ENERGII ELEKTRYCZNEJ na podstawie informacji zawartych w Krajowej bazie o emisjach gazów cieplarnianych i innych substancji za 2020 rok i wynosi 0,698 Mg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/MWh - zalecane do stosowania na 2022 rok.</t>
    </r>
  </si>
  <si>
    <t>(marzec 2022)</t>
  </si>
  <si>
    <t>1)</t>
  </si>
  <si>
    <t>EFEKTY II - modernizacja ogrzewania (marzec 2022)</t>
  </si>
  <si>
    <t>2)</t>
  </si>
  <si>
    <t xml:space="preserve">EFEKTY II - pompy ciepła (marzec 2022) </t>
  </si>
  <si>
    <t>3)</t>
  </si>
  <si>
    <t>EFEKTY II - kolektory słoneczne  (marzec 2022)</t>
  </si>
  <si>
    <t>4)</t>
  </si>
  <si>
    <t xml:space="preserve">EFEKTY II - fotowoltaika i lampy autonomiczne (marzec 2022) </t>
  </si>
  <si>
    <t>5)</t>
  </si>
  <si>
    <t xml:space="preserve">EFEKTY II - turbiny wiatrowe i elektrownie wodne (marzec 2022) </t>
  </si>
  <si>
    <t>6)</t>
  </si>
  <si>
    <t xml:space="preserve">EFEKTY II - modernizacja oświetlenia  (marzec 2022) </t>
  </si>
  <si>
    <t>7)</t>
  </si>
  <si>
    <t>EFEKTY II - termomodernizacja  (marzec 2022)</t>
  </si>
  <si>
    <t>8)</t>
  </si>
  <si>
    <t>EFEKTY II - modernizacja sieci ciepłowniczych  (marzec 2022)</t>
  </si>
  <si>
    <t>9)</t>
  </si>
  <si>
    <t>EFEKTY II - niestandardowe  (marzec 2022)</t>
  </si>
  <si>
    <r>
      <t xml:space="preserve">PLANOWANY/OSIĄGNIĘTY </t>
    </r>
    <r>
      <rPr>
        <b/>
        <sz val="12"/>
        <color indexed="8"/>
        <rFont val="Times New Roman"/>
        <family val="1"/>
      </rPr>
      <t>EFEKT EKOLOGICZNY</t>
    </r>
  </si>
  <si>
    <t>Transformacja energetyczna i ochrona powietrza</t>
  </si>
  <si>
    <t>EE-BRO/2022</t>
  </si>
  <si>
    <t>Proszę wybrać, wypełnić i załączyć do Wniosku odpowiedni (w zależności od zakresu zadania) formularz efektu ekologicznego:</t>
  </si>
</sst>
</file>

<file path=xl/styles.xml><?xml version="1.0" encoding="utf-8"?>
<styleSheet xmlns="http://schemas.openxmlformats.org/spreadsheetml/2006/main">
  <numFmts count="3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  <numFmt numFmtId="171" formatCode="0.000"/>
    <numFmt numFmtId="172" formatCode="#,##0.00000"/>
    <numFmt numFmtId="173" formatCode="0.0"/>
    <numFmt numFmtId="174" formatCode="0;\-0;;@"/>
    <numFmt numFmtId="175" formatCode="0.0;\-0.0;;@"/>
    <numFmt numFmtId="176" formatCode="0.0;\-0.00;;@"/>
    <numFmt numFmtId="177" formatCode="0.0;\-0.000;;@"/>
    <numFmt numFmtId="178" formatCode="0.0;\-0;;@"/>
    <numFmt numFmtId="179" formatCode="0.0;\-0.0000;;@"/>
    <numFmt numFmtId="180" formatCode="0.0;\-0.00000;;@"/>
    <numFmt numFmtId="181" formatCode="0.0;\-0.000000;;@"/>
    <numFmt numFmtId="182" formatCode="0.0000"/>
    <numFmt numFmtId="183" formatCode="0.0;\-0.0000000;;@"/>
    <numFmt numFmtId="184" formatCode="0.0;\-0.00000000;;@"/>
    <numFmt numFmtId="185" formatCode="0.000_ ;\-0.000\ "/>
    <numFmt numFmtId="186" formatCode="#,##0.00\ &quot;zł&quot;"/>
    <numFmt numFmtId="187" formatCode="#,##0\ &quot;zł&quot;"/>
    <numFmt numFmtId="188" formatCode="0.00000"/>
    <numFmt numFmtId="189" formatCode="0.000000"/>
    <numFmt numFmtId="190" formatCode="[$-415]dddd\,\ d\ mmmm\ yyyy"/>
    <numFmt numFmtId="191" formatCode="0.0000000"/>
  </numFmts>
  <fonts count="8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 CE"/>
      <family val="0"/>
    </font>
    <font>
      <sz val="10"/>
      <name val="Times New Roman CE"/>
      <family val="0"/>
    </font>
    <font>
      <sz val="10"/>
      <color indexed="17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name val="Times New Roman"/>
      <family val="1"/>
    </font>
    <font>
      <vertAlign val="subscript"/>
      <sz val="10"/>
      <color indexed="8"/>
      <name val="Times New Roman"/>
      <family val="1"/>
    </font>
    <font>
      <b/>
      <sz val="6.5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sz val="8"/>
      <name val="Segoe UI"/>
      <family val="2"/>
    </font>
    <font>
      <b/>
      <vertAlign val="super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FF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FF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F2E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 diagonalUp="1" diagonalDown="1">
      <left style="medium"/>
      <right style="thin"/>
      <top style="medium"/>
      <bottom style="medium"/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632">
    <xf numFmtId="0" fontId="0" fillId="0" borderId="0" xfId="0" applyAlignment="1">
      <alignment/>
    </xf>
    <xf numFmtId="0" fontId="65" fillId="0" borderId="0" xfId="0" applyFont="1" applyFill="1" applyBorder="1" applyAlignment="1">
      <alignment vertical="top" wrapText="1"/>
    </xf>
    <xf numFmtId="2" fontId="65" fillId="0" borderId="0" xfId="0" applyNumberFormat="1" applyFont="1" applyFill="1" applyBorder="1" applyAlignment="1">
      <alignment vertical="top" wrapText="1"/>
    </xf>
    <xf numFmtId="2" fontId="65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4" fillId="0" borderId="0" xfId="54" applyFont="1" applyBorder="1" applyAlignment="1">
      <alignment vertical="center"/>
      <protection/>
    </xf>
    <xf numFmtId="0" fontId="6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54" applyFont="1" applyFill="1" applyBorder="1" applyAlignment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vertical="center" wrapText="1"/>
      <protection/>
    </xf>
    <xf numFmtId="170" fontId="7" fillId="0" borderId="0" xfId="54" applyNumberFormat="1" applyFont="1" applyFill="1" applyBorder="1" applyAlignment="1">
      <alignment vertical="center" wrapText="1"/>
      <protection/>
    </xf>
    <xf numFmtId="170" fontId="7" fillId="0" borderId="0" xfId="54" applyNumberFormat="1" applyFont="1" applyBorder="1" applyAlignment="1">
      <alignment vertical="center" wrapText="1"/>
      <protection/>
    </xf>
    <xf numFmtId="171" fontId="2" fillId="33" borderId="10" xfId="54" applyNumberFormat="1" applyFont="1" applyFill="1" applyBorder="1" applyAlignment="1">
      <alignment horizontal="center" vertical="center"/>
      <protection/>
    </xf>
    <xf numFmtId="171" fontId="2" fillId="33" borderId="11" xfId="54" applyNumberFormat="1" applyFont="1" applyFill="1" applyBorder="1" applyAlignment="1">
      <alignment horizontal="center" vertical="center"/>
      <protection/>
    </xf>
    <xf numFmtId="171" fontId="2" fillId="33" borderId="12" xfId="54" applyNumberFormat="1" applyFont="1" applyFill="1" applyBorder="1" applyAlignment="1">
      <alignment horizontal="center" vertical="center"/>
      <protection/>
    </xf>
    <xf numFmtId="171" fontId="2" fillId="33" borderId="13" xfId="54" applyNumberFormat="1" applyFont="1" applyFill="1" applyBorder="1" applyAlignment="1">
      <alignment horizontal="center" vertical="center"/>
      <protection/>
    </xf>
    <xf numFmtId="171" fontId="2" fillId="33" borderId="14" xfId="54" applyNumberFormat="1" applyFont="1" applyFill="1" applyBorder="1" applyAlignment="1">
      <alignment horizontal="center" vertical="center"/>
      <protection/>
    </xf>
    <xf numFmtId="171" fontId="2" fillId="33" borderId="15" xfId="54" applyNumberFormat="1" applyFont="1" applyFill="1" applyBorder="1" applyAlignment="1">
      <alignment horizontal="center" vertical="center"/>
      <protection/>
    </xf>
    <xf numFmtId="171" fontId="2" fillId="33" borderId="16" xfId="54" applyNumberFormat="1" applyFont="1" applyFill="1" applyBorder="1" applyAlignment="1">
      <alignment horizontal="center" vertical="center"/>
      <protection/>
    </xf>
    <xf numFmtId="171" fontId="2" fillId="33" borderId="17" xfId="54" applyNumberFormat="1" applyFont="1" applyFill="1" applyBorder="1" applyAlignment="1">
      <alignment horizontal="center" vertical="center"/>
      <protection/>
    </xf>
    <xf numFmtId="0" fontId="65" fillId="0" borderId="18" xfId="0" applyNumberFormat="1" applyFont="1" applyBorder="1" applyAlignment="1">
      <alignment horizontal="center" vertical="center" wrapText="1"/>
    </xf>
    <xf numFmtId="0" fontId="65" fillId="0" borderId="19" xfId="0" applyNumberFormat="1" applyFont="1" applyBorder="1" applyAlignment="1">
      <alignment horizontal="center" vertical="center" wrapText="1"/>
    </xf>
    <xf numFmtId="0" fontId="65" fillId="0" borderId="12" xfId="0" applyNumberFormat="1" applyFont="1" applyBorder="1" applyAlignment="1">
      <alignment horizontal="center" vertical="center" wrapText="1"/>
    </xf>
    <xf numFmtId="0" fontId="65" fillId="0" borderId="20" xfId="0" applyNumberFormat="1" applyFont="1" applyBorder="1" applyAlignment="1">
      <alignment horizontal="center" vertical="center" wrapText="1"/>
    </xf>
    <xf numFmtId="0" fontId="65" fillId="0" borderId="21" xfId="0" applyNumberFormat="1" applyFont="1" applyBorder="1" applyAlignment="1">
      <alignment horizontal="center" vertical="center" wrapText="1"/>
    </xf>
    <xf numFmtId="0" fontId="65" fillId="0" borderId="14" xfId="0" applyNumberFormat="1" applyFont="1" applyBorder="1" applyAlignment="1">
      <alignment horizontal="center" vertical="center" wrapText="1"/>
    </xf>
    <xf numFmtId="0" fontId="65" fillId="0" borderId="22" xfId="0" applyNumberFormat="1" applyFont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0" fontId="65" fillId="0" borderId="23" xfId="0" applyNumberFormat="1" applyFont="1" applyBorder="1" applyAlignment="1">
      <alignment horizontal="center" vertical="center" wrapText="1"/>
    </xf>
    <xf numFmtId="0" fontId="65" fillId="0" borderId="24" xfId="0" applyNumberFormat="1" applyFont="1" applyBorder="1" applyAlignment="1">
      <alignment horizontal="center" vertical="center" wrapText="1"/>
    </xf>
    <xf numFmtId="0" fontId="65" fillId="0" borderId="17" xfId="0" applyNumberFormat="1" applyFont="1" applyBorder="1" applyAlignment="1">
      <alignment horizontal="center" vertical="center" wrapText="1"/>
    </xf>
    <xf numFmtId="0" fontId="65" fillId="0" borderId="25" xfId="0" applyNumberFormat="1" applyFont="1" applyBorder="1" applyAlignment="1">
      <alignment horizontal="center" vertical="center" wrapText="1"/>
    </xf>
    <xf numFmtId="0" fontId="65" fillId="0" borderId="26" xfId="0" applyNumberFormat="1" applyFont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vertical="top" wrapText="1"/>
    </xf>
    <xf numFmtId="0" fontId="65" fillId="0" borderId="0" xfId="0" applyFont="1" applyAlignment="1">
      <alignment wrapText="1"/>
    </xf>
    <xf numFmtId="0" fontId="65" fillId="0" borderId="12" xfId="0" applyNumberFormat="1" applyFont="1" applyFill="1" applyBorder="1" applyAlignment="1">
      <alignment horizontal="center" vertical="center" wrapText="1"/>
    </xf>
    <xf numFmtId="170" fontId="65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4" fontId="65" fillId="0" borderId="0" xfId="0" applyNumberFormat="1" applyFont="1" applyFill="1" applyBorder="1" applyAlignment="1">
      <alignment horizontal="center" vertical="center" wrapText="1"/>
    </xf>
    <xf numFmtId="173" fontId="2" fillId="34" borderId="17" xfId="54" applyNumberFormat="1" applyFont="1" applyFill="1" applyBorder="1" applyAlignment="1">
      <alignment horizontal="center" vertical="center"/>
      <protection/>
    </xf>
    <xf numFmtId="173" fontId="2" fillId="34" borderId="25" xfId="54" applyNumberFormat="1" applyFont="1" applyFill="1" applyBorder="1" applyAlignment="1">
      <alignment horizontal="center" vertical="center"/>
      <protection/>
    </xf>
    <xf numFmtId="171" fontId="2" fillId="33" borderId="28" xfId="54" applyNumberFormat="1" applyFont="1" applyFill="1" applyBorder="1" applyAlignment="1">
      <alignment horizontal="center" vertical="center"/>
      <protection/>
    </xf>
    <xf numFmtId="171" fontId="2" fillId="33" borderId="19" xfId="54" applyNumberFormat="1" applyFont="1" applyFill="1" applyBorder="1" applyAlignment="1">
      <alignment horizontal="center" vertical="center"/>
      <protection/>
    </xf>
    <xf numFmtId="171" fontId="2" fillId="33" borderId="29" xfId="54" applyNumberFormat="1" applyFont="1" applyFill="1" applyBorder="1" applyAlignment="1">
      <alignment horizontal="center" vertical="center"/>
      <protection/>
    </xf>
    <xf numFmtId="0" fontId="65" fillId="0" borderId="17" xfId="0" applyFont="1" applyBorder="1" applyAlignment="1">
      <alignment horizontal="center" vertical="center"/>
    </xf>
    <xf numFmtId="171" fontId="2" fillId="34" borderId="29" xfId="54" applyNumberFormat="1" applyFont="1" applyFill="1" applyBorder="1" applyAlignment="1">
      <alignment horizontal="center" vertical="center"/>
      <protection/>
    </xf>
    <xf numFmtId="0" fontId="65" fillId="0" borderId="15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171" fontId="2" fillId="34" borderId="27" xfId="54" applyNumberFormat="1" applyFont="1" applyFill="1" applyBorder="1" applyAlignment="1">
      <alignment horizontal="center" vertical="center"/>
      <protection/>
    </xf>
    <xf numFmtId="173" fontId="2" fillId="34" borderId="12" xfId="54" applyNumberFormat="1" applyFont="1" applyFill="1" applyBorder="1" applyAlignment="1">
      <alignment horizontal="center" vertical="center"/>
      <protection/>
    </xf>
    <xf numFmtId="173" fontId="2" fillId="34" borderId="18" xfId="54" applyNumberFormat="1" applyFont="1" applyFill="1" applyBorder="1" applyAlignment="1">
      <alignment horizontal="center" vertical="center"/>
      <protection/>
    </xf>
    <xf numFmtId="171" fontId="2" fillId="34" borderId="31" xfId="54" applyNumberFormat="1" applyFont="1" applyFill="1" applyBorder="1" applyAlignment="1">
      <alignment horizontal="center" vertical="center"/>
      <protection/>
    </xf>
    <xf numFmtId="171" fontId="2" fillId="34" borderId="32" xfId="54" applyNumberFormat="1" applyFont="1" applyFill="1" applyBorder="1" applyAlignment="1">
      <alignment horizontal="center" vertical="center"/>
      <protection/>
    </xf>
    <xf numFmtId="173" fontId="2" fillId="34" borderId="19" xfId="54" applyNumberFormat="1" applyFont="1" applyFill="1" applyBorder="1" applyAlignment="1">
      <alignment horizontal="center" vertical="center"/>
      <protection/>
    </xf>
    <xf numFmtId="173" fontId="2" fillId="34" borderId="24" xfId="54" applyNumberFormat="1" applyFont="1" applyFill="1" applyBorder="1" applyAlignment="1">
      <alignment horizontal="center" vertical="center"/>
      <protection/>
    </xf>
    <xf numFmtId="173" fontId="2" fillId="34" borderId="15" xfId="54" applyNumberFormat="1" applyFont="1" applyFill="1" applyBorder="1" applyAlignment="1">
      <alignment horizontal="center" vertical="center"/>
      <protection/>
    </xf>
    <xf numFmtId="171" fontId="2" fillId="33" borderId="33" xfId="54" applyNumberFormat="1" applyFont="1" applyFill="1" applyBorder="1" applyAlignment="1">
      <alignment horizontal="center" vertical="center"/>
      <protection/>
    </xf>
    <xf numFmtId="171" fontId="2" fillId="33" borderId="34" xfId="54" applyNumberFormat="1" applyFont="1" applyFill="1" applyBorder="1" applyAlignment="1">
      <alignment horizontal="center" vertical="center"/>
      <protection/>
    </xf>
    <xf numFmtId="0" fontId="2" fillId="0" borderId="35" xfId="54" applyFont="1" applyFill="1" applyBorder="1" applyAlignment="1">
      <alignment horizontal="center" vertical="center" wrapText="1"/>
      <protection/>
    </xf>
    <xf numFmtId="0" fontId="2" fillId="0" borderId="32" xfId="54" applyFont="1" applyBorder="1" applyAlignment="1">
      <alignment horizontal="center" vertical="center" wrapText="1"/>
      <protection/>
    </xf>
    <xf numFmtId="0" fontId="2" fillId="0" borderId="27" xfId="54" applyFont="1" applyBorder="1" applyAlignment="1">
      <alignment horizontal="center" vertical="center" wrapText="1"/>
      <protection/>
    </xf>
    <xf numFmtId="0" fontId="2" fillId="0" borderId="31" xfId="54" applyFont="1" applyBorder="1" applyAlignment="1">
      <alignment horizontal="center" vertical="center" wrapText="1"/>
      <protection/>
    </xf>
    <xf numFmtId="0" fontId="65" fillId="0" borderId="24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" fillId="0" borderId="0" xfId="54" applyFont="1" applyBorder="1" applyAlignment="1">
      <alignment horizontal="center" vertical="center" wrapText="1"/>
      <protection/>
    </xf>
    <xf numFmtId="171" fontId="2" fillId="0" borderId="0" xfId="54" applyNumberFormat="1" applyFont="1" applyFill="1" applyBorder="1" applyAlignment="1">
      <alignment horizontal="center"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/>
    </xf>
    <xf numFmtId="0" fontId="65" fillId="0" borderId="0" xfId="0" applyFont="1" applyAlignment="1">
      <alignment/>
    </xf>
    <xf numFmtId="4" fontId="65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5" fillId="0" borderId="0" xfId="0" applyFont="1" applyBorder="1" applyAlignment="1">
      <alignment vertical="top" wrapText="1"/>
    </xf>
    <xf numFmtId="0" fontId="67" fillId="0" borderId="0" xfId="0" applyFont="1" applyAlignment="1">
      <alignment vertical="center" wrapText="1"/>
    </xf>
    <xf numFmtId="0" fontId="4" fillId="0" borderId="0" xfId="54" applyFont="1" applyAlignment="1">
      <alignment vertical="center"/>
      <protection/>
    </xf>
    <xf numFmtId="0" fontId="4" fillId="0" borderId="0" xfId="54" applyFont="1" applyAlignment="1">
      <alignment horizontal="center" vertical="center" wrapText="1"/>
      <protection/>
    </xf>
    <xf numFmtId="171" fontId="2" fillId="0" borderId="0" xfId="54" applyNumberFormat="1" applyFont="1" applyAlignment="1">
      <alignment horizontal="center" vertical="center"/>
      <protection/>
    </xf>
    <xf numFmtId="183" fontId="68" fillId="0" borderId="37" xfId="0" applyNumberFormat="1" applyFont="1" applyBorder="1" applyAlignment="1">
      <alignment horizontal="center" vertical="center" wrapText="1"/>
    </xf>
    <xf numFmtId="171" fontId="4" fillId="0" borderId="0" xfId="54" applyNumberFormat="1" applyFont="1">
      <alignment/>
      <protection/>
    </xf>
    <xf numFmtId="171" fontId="4" fillId="0" borderId="0" xfId="54" applyNumberFormat="1" applyFont="1" applyAlignment="1">
      <alignment horizontal="center"/>
      <protection/>
    </xf>
    <xf numFmtId="171" fontId="4" fillId="34" borderId="0" xfId="54" applyNumberFormat="1" applyFont="1" applyFill="1" applyAlignment="1">
      <alignment vertical="center" wrapText="1"/>
      <protection/>
    </xf>
    <xf numFmtId="171" fontId="4" fillId="34" borderId="0" xfId="54" applyNumberFormat="1" applyFont="1" applyFill="1" applyAlignment="1">
      <alignment horizontal="center" vertical="center"/>
      <protection/>
    </xf>
    <xf numFmtId="2" fontId="0" fillId="0" borderId="0" xfId="0" applyNumberFormat="1" applyAlignment="1">
      <alignment/>
    </xf>
    <xf numFmtId="2" fontId="67" fillId="0" borderId="14" xfId="0" applyNumberFormat="1" applyFont="1" applyBorder="1" applyAlignment="1">
      <alignment horizontal="center" vertical="center" wrapText="1"/>
    </xf>
    <xf numFmtId="0" fontId="66" fillId="0" borderId="14" xfId="0" applyFont="1" applyBorder="1" applyAlignment="1">
      <alignment horizontal="left" vertical="center" wrapText="1"/>
    </xf>
    <xf numFmtId="2" fontId="66" fillId="0" borderId="14" xfId="0" applyNumberFormat="1" applyFont="1" applyBorder="1" applyAlignment="1">
      <alignment horizontal="center" vertical="center" wrapText="1"/>
    </xf>
    <xf numFmtId="0" fontId="69" fillId="0" borderId="0" xfId="0" applyFont="1" applyAlignment="1">
      <alignment horizontal="left" vertical="center"/>
    </xf>
    <xf numFmtId="0" fontId="65" fillId="0" borderId="28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2" fontId="68" fillId="0" borderId="0" xfId="0" applyNumberFormat="1" applyFont="1" applyFill="1" applyBorder="1" applyAlignment="1">
      <alignment horizontal="center" vertical="top" wrapText="1"/>
    </xf>
    <xf numFmtId="2" fontId="68" fillId="33" borderId="37" xfId="0" applyNumberFormat="1" applyFont="1" applyFill="1" applyBorder="1" applyAlignment="1">
      <alignment horizontal="center" vertical="top" wrapText="1"/>
    </xf>
    <xf numFmtId="0" fontId="65" fillId="0" borderId="0" xfId="0" applyFont="1" applyBorder="1" applyAlignment="1">
      <alignment horizontal="center" vertical="center" wrapText="1"/>
    </xf>
    <xf numFmtId="174" fontId="68" fillId="0" borderId="32" xfId="0" applyNumberFormat="1" applyFont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left" vertical="center" wrapText="1"/>
    </xf>
    <xf numFmtId="0" fontId="65" fillId="0" borderId="37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/>
    </xf>
    <xf numFmtId="171" fontId="4" fillId="0" borderId="0" xfId="54" applyNumberFormat="1" applyFont="1" applyBorder="1">
      <alignment/>
      <protection/>
    </xf>
    <xf numFmtId="171" fontId="4" fillId="0" borderId="0" xfId="54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right"/>
    </xf>
    <xf numFmtId="0" fontId="67" fillId="0" borderId="0" xfId="0" applyFont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5" fillId="0" borderId="0" xfId="0" applyFont="1" applyBorder="1" applyAlignment="1">
      <alignment horizontal="left"/>
    </xf>
    <xf numFmtId="0" fontId="68" fillId="0" borderId="0" xfId="0" applyNumberFormat="1" applyFont="1" applyBorder="1" applyAlignment="1">
      <alignment horizontal="center" vertical="center"/>
    </xf>
    <xf numFmtId="0" fontId="70" fillId="0" borderId="0" xfId="0" applyFont="1" applyFill="1" applyBorder="1" applyAlignment="1">
      <alignment vertical="center" wrapText="1"/>
    </xf>
    <xf numFmtId="171" fontId="65" fillId="33" borderId="40" xfId="0" applyNumberFormat="1" applyFont="1" applyFill="1" applyBorder="1" applyAlignment="1">
      <alignment horizontal="center" vertical="center" wrapText="1"/>
    </xf>
    <xf numFmtId="171" fontId="65" fillId="33" borderId="41" xfId="0" applyNumberFormat="1" applyFont="1" applyFill="1" applyBorder="1" applyAlignment="1">
      <alignment horizontal="center" vertical="center" wrapText="1"/>
    </xf>
    <xf numFmtId="171" fontId="65" fillId="33" borderId="42" xfId="0" applyNumberFormat="1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71" fillId="0" borderId="0" xfId="0" applyFont="1" applyFill="1" applyBorder="1" applyAlignment="1">
      <alignment vertical="center"/>
    </xf>
    <xf numFmtId="0" fontId="65" fillId="0" borderId="0" xfId="0" applyFont="1" applyFill="1" applyAlignment="1">
      <alignment/>
    </xf>
    <xf numFmtId="0" fontId="70" fillId="0" borderId="0" xfId="0" applyFont="1" applyFill="1" applyAlignment="1">
      <alignment vertical="center" wrapText="1"/>
    </xf>
    <xf numFmtId="2" fontId="2" fillId="0" borderId="0" xfId="39" applyNumberFormat="1" applyFont="1" applyFill="1" applyBorder="1" applyAlignment="1">
      <alignment horizontal="center" vertical="top" wrapText="1"/>
    </xf>
    <xf numFmtId="0" fontId="65" fillId="0" borderId="0" xfId="0" applyFont="1" applyBorder="1" applyAlignment="1">
      <alignment/>
    </xf>
    <xf numFmtId="0" fontId="72" fillId="0" borderId="0" xfId="0" applyFont="1" applyAlignment="1">
      <alignment/>
    </xf>
    <xf numFmtId="0" fontId="65" fillId="0" borderId="0" xfId="0" applyFont="1" applyFill="1" applyAlignment="1">
      <alignment horizontal="center" vertical="center" wrapText="1"/>
    </xf>
    <xf numFmtId="171" fontId="2" fillId="0" borderId="0" xfId="54" applyNumberFormat="1" applyFont="1" applyFill="1" applyAlignment="1">
      <alignment horizontal="center" vertical="center"/>
      <protection/>
    </xf>
    <xf numFmtId="173" fontId="2" fillId="0" borderId="0" xfId="54" applyNumberFormat="1" applyFont="1" applyFill="1" applyAlignment="1">
      <alignment horizontal="center" vertical="center"/>
      <protection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4" fontId="68" fillId="0" borderId="0" xfId="0" applyNumberFormat="1" applyFont="1" applyBorder="1" applyAlignment="1">
      <alignment vertical="center" wrapText="1"/>
    </xf>
    <xf numFmtId="185" fontId="68" fillId="33" borderId="43" xfId="0" applyNumberFormat="1" applyFont="1" applyFill="1" applyBorder="1" applyAlignment="1">
      <alignment horizontal="center" vertical="center" wrapText="1"/>
    </xf>
    <xf numFmtId="0" fontId="68" fillId="0" borderId="0" xfId="0" applyFont="1" applyAlignment="1">
      <alignment/>
    </xf>
    <xf numFmtId="0" fontId="73" fillId="0" borderId="0" xfId="0" applyFont="1" applyAlignment="1">
      <alignment horizontal="right"/>
    </xf>
    <xf numFmtId="0" fontId="67" fillId="0" borderId="0" xfId="0" applyFont="1" applyAlignment="1">
      <alignment horizontal="center" wrapText="1"/>
    </xf>
    <xf numFmtId="0" fontId="65" fillId="0" borderId="0" xfId="0" applyFont="1" applyBorder="1" applyAlignment="1">
      <alignment horizontal="center" wrapText="1"/>
    </xf>
    <xf numFmtId="0" fontId="65" fillId="0" borderId="0" xfId="0" applyFont="1" applyAlignment="1">
      <alignment horizontal="right" vertical="center" indent="15"/>
    </xf>
    <xf numFmtId="0" fontId="67" fillId="0" borderId="0" xfId="0" applyFont="1" applyFill="1" applyAlignment="1">
      <alignment horizontal="center" wrapText="1"/>
    </xf>
    <xf numFmtId="0" fontId="67" fillId="0" borderId="0" xfId="0" applyFont="1" applyFill="1" applyAlignment="1">
      <alignment wrapText="1"/>
    </xf>
    <xf numFmtId="0" fontId="65" fillId="0" borderId="0" xfId="0" applyFont="1" applyFill="1" applyAlignment="1">
      <alignment horizontal="right" vertical="center" indent="15"/>
    </xf>
    <xf numFmtId="0" fontId="6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21" xfId="54" applyFont="1" applyBorder="1" applyAlignment="1">
      <alignment horizontal="center" vertical="center" wrapText="1"/>
      <protection/>
    </xf>
    <xf numFmtId="0" fontId="4" fillId="0" borderId="39" xfId="54" applyFont="1" applyBorder="1" applyAlignment="1">
      <alignment horizontal="center" vertical="center" wrapText="1"/>
      <protection/>
    </xf>
    <xf numFmtId="0" fontId="4" fillId="0" borderId="44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22" xfId="54" applyFont="1" applyBorder="1" applyAlignment="1">
      <alignment horizontal="center" vertical="center" wrapText="1"/>
      <protection/>
    </xf>
    <xf numFmtId="0" fontId="4" fillId="0" borderId="0" xfId="54" applyFont="1" applyBorder="1" applyAlignment="1">
      <alignment vertical="center" wrapText="1"/>
      <protection/>
    </xf>
    <xf numFmtId="0" fontId="4" fillId="0" borderId="37" xfId="54" applyFont="1" applyBorder="1" applyAlignment="1">
      <alignment horizontal="center" vertical="center" wrapText="1"/>
      <protection/>
    </xf>
    <xf numFmtId="0" fontId="2" fillId="0" borderId="45" xfId="54" applyFont="1" applyBorder="1" applyAlignment="1">
      <alignment horizontal="center" vertical="center" wrapText="1"/>
      <protection/>
    </xf>
    <xf numFmtId="0" fontId="65" fillId="0" borderId="19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2" fillId="0" borderId="18" xfId="54" applyFont="1" applyBorder="1" applyAlignment="1">
      <alignment horizontal="center" vertical="center" wrapText="1"/>
      <protection/>
    </xf>
    <xf numFmtId="0" fontId="65" fillId="0" borderId="34" xfId="0" applyFont="1" applyBorder="1" applyAlignment="1">
      <alignment horizontal="center" vertical="center"/>
    </xf>
    <xf numFmtId="0" fontId="2" fillId="0" borderId="25" xfId="54" applyFont="1" applyBorder="1" applyAlignment="1">
      <alignment horizontal="center" vertical="center" wrapText="1"/>
      <protection/>
    </xf>
    <xf numFmtId="0" fontId="65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4" fillId="0" borderId="1" xfId="39" applyFont="1" applyFill="1" applyBorder="1" applyAlignment="1">
      <alignment horizontal="center" vertical="center" wrapText="1"/>
    </xf>
    <xf numFmtId="0" fontId="68" fillId="0" borderId="46" xfId="0" applyFont="1" applyBorder="1" applyAlignment="1">
      <alignment horizontal="center" vertical="center" wrapText="1"/>
    </xf>
    <xf numFmtId="0" fontId="68" fillId="0" borderId="2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67" fillId="0" borderId="0" xfId="0" applyFont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68" fillId="0" borderId="0" xfId="0" applyFont="1" applyFill="1" applyBorder="1" applyAlignment="1">
      <alignment/>
    </xf>
    <xf numFmtId="171" fontId="2" fillId="33" borderId="22" xfId="54" applyNumberFormat="1" applyFont="1" applyFill="1" applyBorder="1" applyAlignment="1">
      <alignment horizontal="center" vertical="center"/>
      <protection/>
    </xf>
    <xf numFmtId="171" fontId="65" fillId="33" borderId="17" xfId="0" applyNumberFormat="1" applyFont="1" applyFill="1" applyBorder="1" applyAlignment="1">
      <alignment horizontal="center" vertical="center"/>
    </xf>
    <xf numFmtId="171" fontId="65" fillId="33" borderId="25" xfId="0" applyNumberFormat="1" applyFont="1" applyFill="1" applyBorder="1" applyAlignment="1">
      <alignment horizontal="center" vertical="center"/>
    </xf>
    <xf numFmtId="0" fontId="2" fillId="0" borderId="0" xfId="54" applyFont="1" applyFill="1" applyBorder="1" applyAlignment="1">
      <alignment horizontal="center" vertical="center" wrapText="1"/>
      <protection/>
    </xf>
    <xf numFmtId="171" fontId="68" fillId="0" borderId="0" xfId="0" applyNumberFormat="1" applyFont="1" applyBorder="1" applyAlignment="1">
      <alignment horizontal="center" vertical="center"/>
    </xf>
    <xf numFmtId="0" fontId="65" fillId="0" borderId="47" xfId="0" applyFont="1" applyBorder="1" applyAlignment="1">
      <alignment horizontal="center" vertical="center"/>
    </xf>
    <xf numFmtId="0" fontId="65" fillId="0" borderId="25" xfId="0" applyFont="1" applyBorder="1" applyAlignment="1">
      <alignment horizontal="center" vertical="center"/>
    </xf>
    <xf numFmtId="171" fontId="4" fillId="33" borderId="40" xfId="54" applyNumberFormat="1" applyFont="1" applyFill="1" applyBorder="1" applyAlignment="1">
      <alignment horizontal="center" vertical="center"/>
      <protection/>
    </xf>
    <xf numFmtId="171" fontId="4" fillId="33" borderId="41" xfId="54" applyNumberFormat="1" applyFont="1" applyFill="1" applyBorder="1" applyAlignment="1">
      <alignment horizontal="center" vertical="center"/>
      <protection/>
    </xf>
    <xf numFmtId="171" fontId="4" fillId="33" borderId="42" xfId="54" applyNumberFormat="1" applyFont="1" applyFill="1" applyBorder="1" applyAlignment="1">
      <alignment horizontal="center" vertical="center"/>
      <protection/>
    </xf>
    <xf numFmtId="0" fontId="4" fillId="4" borderId="24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68" fillId="0" borderId="4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/>
    </xf>
    <xf numFmtId="0" fontId="74" fillId="0" borderId="0" xfId="0" applyFont="1" applyAlignment="1">
      <alignment horizontal="center"/>
    </xf>
    <xf numFmtId="0" fontId="74" fillId="0" borderId="0" xfId="0" applyFont="1" applyAlignment="1">
      <alignment horizontal="center" wrapText="1"/>
    </xf>
    <xf numFmtId="0" fontId="4" fillId="0" borderId="50" xfId="0" applyFont="1" applyFill="1" applyBorder="1" applyAlignment="1">
      <alignment horizontal="center" vertical="center"/>
    </xf>
    <xf numFmtId="0" fontId="68" fillId="0" borderId="50" xfId="0" applyFont="1" applyFill="1" applyBorder="1" applyAlignment="1">
      <alignment horizontal="center" vertical="center" wrapText="1"/>
    </xf>
    <xf numFmtId="171" fontId="2" fillId="33" borderId="44" xfId="54" applyNumberFormat="1" applyFont="1" applyFill="1" applyBorder="1" applyAlignment="1">
      <alignment horizontal="center" vertical="center"/>
      <protection/>
    </xf>
    <xf numFmtId="171" fontId="65" fillId="33" borderId="48" xfId="0" applyNumberFormat="1" applyFont="1" applyFill="1" applyBorder="1" applyAlignment="1">
      <alignment horizontal="center" vertical="center"/>
    </xf>
    <xf numFmtId="171" fontId="2" fillId="33" borderId="38" xfId="54" applyNumberFormat="1" applyFont="1" applyFill="1" applyBorder="1" applyAlignment="1">
      <alignment horizontal="center" vertical="center"/>
      <protection/>
    </xf>
    <xf numFmtId="171" fontId="2" fillId="33" borderId="18" xfId="54" applyNumberFormat="1" applyFont="1" applyFill="1" applyBorder="1" applyAlignment="1">
      <alignment horizontal="center" vertical="center"/>
      <protection/>
    </xf>
    <xf numFmtId="0" fontId="68" fillId="0" borderId="50" xfId="0" applyFont="1" applyBorder="1" applyAlignment="1">
      <alignment vertical="center"/>
    </xf>
    <xf numFmtId="174" fontId="68" fillId="0" borderId="50" xfId="0" applyNumberFormat="1" applyFont="1" applyBorder="1" applyAlignment="1">
      <alignment vertical="center" wrapText="1"/>
    </xf>
    <xf numFmtId="0" fontId="67" fillId="0" borderId="0" xfId="0" applyFont="1" applyAlignment="1">
      <alignment horizontal="center"/>
    </xf>
    <xf numFmtId="0" fontId="68" fillId="0" borderId="0" xfId="0" applyFont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65" fillId="0" borderId="0" xfId="0" applyFont="1" applyAlignment="1">
      <alignment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68" fillId="0" borderId="51" xfId="0" applyFont="1" applyFill="1" applyBorder="1" applyAlignment="1">
      <alignment vertical="center"/>
    </xf>
    <xf numFmtId="0" fontId="68" fillId="0" borderId="52" xfId="0" applyFont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/>
    </xf>
    <xf numFmtId="0" fontId="65" fillId="0" borderId="53" xfId="0" applyFont="1" applyFill="1" applyBorder="1" applyAlignment="1">
      <alignment horizontal="center" vertical="center"/>
    </xf>
    <xf numFmtId="171" fontId="68" fillId="0" borderId="52" xfId="0" applyNumberFormat="1" applyFont="1" applyFill="1" applyBorder="1" applyAlignment="1">
      <alignment horizontal="center" vertical="center"/>
    </xf>
    <xf numFmtId="0" fontId="68" fillId="0" borderId="54" xfId="0" applyFont="1" applyBorder="1" applyAlignment="1">
      <alignment horizontal="center" vertical="center" wrapText="1"/>
    </xf>
    <xf numFmtId="0" fontId="70" fillId="0" borderId="55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6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8" fillId="0" borderId="0" xfId="0" applyFont="1" applyAlignment="1">
      <alignment horizontal="left" vertical="center"/>
    </xf>
    <xf numFmtId="0" fontId="65" fillId="0" borderId="0" xfId="0" applyNumberFormat="1" applyFont="1" applyAlignment="1">
      <alignment/>
    </xf>
    <xf numFmtId="170" fontId="65" fillId="33" borderId="25" xfId="0" applyNumberFormat="1" applyFont="1" applyFill="1" applyBorder="1" applyAlignment="1">
      <alignment horizontal="center" vertical="center"/>
    </xf>
    <xf numFmtId="170" fontId="65" fillId="0" borderId="0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vertical="top"/>
    </xf>
    <xf numFmtId="0" fontId="65" fillId="0" borderId="0" xfId="0" applyFont="1" applyBorder="1" applyAlignment="1">
      <alignment horizontal="center" vertical="top" wrapText="1"/>
    </xf>
    <xf numFmtId="0" fontId="72" fillId="0" borderId="0" xfId="0" applyFont="1" applyAlignment="1">
      <alignment horizontal="right"/>
    </xf>
    <xf numFmtId="171" fontId="65" fillId="33" borderId="47" xfId="0" applyNumberFormat="1" applyFont="1" applyFill="1" applyBorder="1" applyAlignment="1" applyProtection="1">
      <alignment horizontal="center" vertical="center"/>
      <protection hidden="1"/>
    </xf>
    <xf numFmtId="171" fontId="2" fillId="33" borderId="25" xfId="0" applyNumberFormat="1" applyFont="1" applyFill="1" applyBorder="1" applyAlignment="1" applyProtection="1">
      <alignment horizontal="center" vertical="center"/>
      <protection hidden="1"/>
    </xf>
    <xf numFmtId="186" fontId="65" fillId="0" borderId="47" xfId="0" applyNumberFormat="1" applyFont="1" applyFill="1" applyBorder="1" applyAlignment="1">
      <alignment horizontal="center" vertical="center"/>
    </xf>
    <xf numFmtId="171" fontId="65" fillId="33" borderId="22" xfId="0" applyNumberFormat="1" applyFont="1" applyFill="1" applyBorder="1" applyAlignment="1" applyProtection="1">
      <alignment horizontal="center" vertical="center"/>
      <protection hidden="1"/>
    </xf>
    <xf numFmtId="4" fontId="2" fillId="33" borderId="25" xfId="0" applyNumberFormat="1" applyFont="1" applyFill="1" applyBorder="1" applyAlignment="1" applyProtection="1">
      <alignment horizontal="center" vertical="center"/>
      <protection hidden="1"/>
    </xf>
    <xf numFmtId="0" fontId="65" fillId="0" borderId="56" xfId="0" applyNumberFormat="1" applyFont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0" fontId="65" fillId="0" borderId="57" xfId="0" applyNumberFormat="1" applyFont="1" applyBorder="1" applyAlignment="1" applyProtection="1">
      <alignment horizontal="center" vertical="center" wrapText="1"/>
      <protection hidden="1"/>
    </xf>
    <xf numFmtId="0" fontId="65" fillId="33" borderId="27" xfId="0" applyNumberFormat="1" applyFont="1" applyFill="1" applyBorder="1" applyAlignment="1" applyProtection="1">
      <alignment horizontal="center" vertical="center" wrapText="1"/>
      <protection hidden="1"/>
    </xf>
    <xf numFmtId="170" fontId="65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65" fillId="0" borderId="32" xfId="0" applyFont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0" fontId="65" fillId="0" borderId="0" xfId="0" applyNumberFormat="1" applyFont="1" applyBorder="1" applyAlignment="1">
      <alignment horizontal="left"/>
    </xf>
    <xf numFmtId="0" fontId="65" fillId="0" borderId="0" xfId="0" applyNumberFormat="1" applyFont="1" applyBorder="1" applyAlignment="1">
      <alignment/>
    </xf>
    <xf numFmtId="0" fontId="65" fillId="0" borderId="0" xfId="0" applyFont="1" applyBorder="1" applyAlignment="1">
      <alignment wrapText="1"/>
    </xf>
    <xf numFmtId="0" fontId="68" fillId="0" borderId="0" xfId="0" applyFont="1" applyAlignment="1">
      <alignment/>
    </xf>
    <xf numFmtId="0" fontId="70" fillId="0" borderId="54" xfId="0" applyFont="1" applyFill="1" applyBorder="1" applyAlignment="1">
      <alignment horizontal="left" vertical="center"/>
    </xf>
    <xf numFmtId="186" fontId="65" fillId="0" borderId="0" xfId="0" applyNumberFormat="1" applyFont="1" applyFill="1" applyBorder="1" applyAlignment="1">
      <alignment horizontal="center" vertical="center"/>
    </xf>
    <xf numFmtId="4" fontId="65" fillId="0" borderId="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vertical="center"/>
    </xf>
    <xf numFmtId="0" fontId="65" fillId="0" borderId="58" xfId="0" applyFont="1" applyBorder="1" applyAlignment="1">
      <alignment vertical="center"/>
    </xf>
    <xf numFmtId="0" fontId="68" fillId="0" borderId="58" xfId="0" applyNumberFormat="1" applyFont="1" applyBorder="1" applyAlignment="1">
      <alignment vertical="center"/>
    </xf>
    <xf numFmtId="4" fontId="68" fillId="0" borderId="0" xfId="0" applyNumberFormat="1" applyFont="1" applyFill="1" applyBorder="1" applyAlignment="1">
      <alignment horizontal="left"/>
    </xf>
    <xf numFmtId="0" fontId="72" fillId="0" borderId="0" xfId="0" applyFont="1" applyAlignment="1">
      <alignment horizontal="center"/>
    </xf>
    <xf numFmtId="0" fontId="65" fillId="0" borderId="0" xfId="0" applyFont="1" applyFill="1" applyBorder="1" applyAlignment="1">
      <alignment horizontal="left" vertical="center" wrapText="1"/>
    </xf>
    <xf numFmtId="0" fontId="67" fillId="0" borderId="55" xfId="0" applyFont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171" fontId="2" fillId="0" borderId="0" xfId="0" applyNumberFormat="1" applyFont="1" applyFill="1" applyBorder="1" applyAlignment="1" applyProtection="1">
      <alignment horizontal="center" vertical="center"/>
      <protection hidden="1"/>
    </xf>
    <xf numFmtId="0" fontId="68" fillId="0" borderId="51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71" fillId="0" borderId="0" xfId="0" applyFont="1" applyAlignment="1">
      <alignment vertical="center"/>
    </xf>
    <xf numFmtId="0" fontId="65" fillId="0" borderId="51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3" fontId="2" fillId="0" borderId="47" xfId="0" applyNumberFormat="1" applyFont="1" applyFill="1" applyBorder="1" applyAlignment="1" applyProtection="1">
      <alignment horizontal="center" vertical="center"/>
      <protection hidden="1"/>
    </xf>
    <xf numFmtId="4" fontId="4" fillId="0" borderId="59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44" xfId="0" applyNumberFormat="1" applyFont="1" applyFill="1" applyBorder="1" applyAlignment="1">
      <alignment horizontal="center" vertical="center"/>
    </xf>
    <xf numFmtId="4" fontId="4" fillId="4" borderId="24" xfId="0" applyNumberFormat="1" applyFont="1" applyFill="1" applyBorder="1" applyAlignment="1">
      <alignment horizontal="center" vertical="center"/>
    </xf>
    <xf numFmtId="4" fontId="4" fillId="4" borderId="34" xfId="0" applyNumberFormat="1" applyFont="1" applyFill="1" applyBorder="1" applyAlignment="1">
      <alignment horizontal="center" vertical="center"/>
    </xf>
    <xf numFmtId="4" fontId="4" fillId="4" borderId="17" xfId="0" applyNumberFormat="1" applyFont="1" applyFill="1" applyBorder="1" applyAlignment="1">
      <alignment horizontal="center" vertical="center"/>
    </xf>
    <xf numFmtId="4" fontId="4" fillId="4" borderId="25" xfId="0" applyNumberFormat="1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" fontId="68" fillId="33" borderId="40" xfId="0" applyNumberFormat="1" applyFont="1" applyFill="1" applyBorder="1" applyAlignment="1">
      <alignment horizontal="center" vertical="center"/>
    </xf>
    <xf numFmtId="4" fontId="68" fillId="0" borderId="42" xfId="0" applyNumberFormat="1" applyFont="1" applyBorder="1" applyAlignment="1">
      <alignment horizontal="center" vertical="center"/>
    </xf>
    <xf numFmtId="4" fontId="4" fillId="0" borderId="61" xfId="0" applyNumberFormat="1" applyFont="1" applyFill="1" applyBorder="1" applyAlignment="1">
      <alignment horizontal="center" vertical="center"/>
    </xf>
    <xf numFmtId="4" fontId="4" fillId="0" borderId="62" xfId="0" applyNumberFormat="1" applyFont="1" applyFill="1" applyBorder="1" applyAlignment="1">
      <alignment horizontal="center" vertical="center"/>
    </xf>
    <xf numFmtId="4" fontId="4" fillId="0" borderId="63" xfId="0" applyNumberFormat="1" applyFont="1" applyFill="1" applyBorder="1" applyAlignment="1">
      <alignment horizontal="center" vertical="center"/>
    </xf>
    <xf numFmtId="0" fontId="65" fillId="0" borderId="51" xfId="0" applyFont="1" applyBorder="1" applyAlignment="1">
      <alignment vertical="center" wrapText="1"/>
    </xf>
    <xf numFmtId="0" fontId="65" fillId="0" borderId="64" xfId="0" applyFont="1" applyBorder="1" applyAlignment="1">
      <alignment vertical="center" wrapText="1"/>
    </xf>
    <xf numFmtId="171" fontId="2" fillId="34" borderId="36" xfId="54" applyNumberFormat="1" applyFont="1" applyFill="1" applyBorder="1" applyAlignment="1">
      <alignment horizontal="center" vertical="center"/>
      <protection/>
    </xf>
    <xf numFmtId="171" fontId="2" fillId="34" borderId="23" xfId="54" applyNumberFormat="1" applyFont="1" applyFill="1" applyBorder="1" applyAlignment="1">
      <alignment horizontal="center" vertical="center" wrapText="1"/>
      <protection/>
    </xf>
    <xf numFmtId="0" fontId="2" fillId="0" borderId="3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65" fillId="0" borderId="37" xfId="0" applyFont="1" applyFill="1" applyBorder="1" applyAlignment="1">
      <alignment horizontal="center" vertical="center"/>
    </xf>
    <xf numFmtId="0" fontId="2" fillId="0" borderId="40" xfId="54" applyFont="1" applyFill="1" applyBorder="1" applyAlignment="1">
      <alignment horizontal="center" vertical="center" wrapText="1"/>
      <protection/>
    </xf>
    <xf numFmtId="0" fontId="2" fillId="0" borderId="41" xfId="54" applyFont="1" applyFill="1" applyBorder="1" applyAlignment="1">
      <alignment horizontal="center" vertical="center" wrapText="1"/>
      <protection/>
    </xf>
    <xf numFmtId="0" fontId="2" fillId="0" borderId="42" xfId="54" applyFont="1" applyFill="1" applyBorder="1" applyAlignment="1">
      <alignment horizontal="center" vertical="center" wrapText="1"/>
      <protection/>
    </xf>
    <xf numFmtId="0" fontId="2" fillId="0" borderId="19" xfId="52" applyFont="1" applyFill="1" applyBorder="1" applyAlignment="1">
      <alignment horizontal="center" vertical="center"/>
      <protection/>
    </xf>
    <xf numFmtId="0" fontId="2" fillId="0" borderId="21" xfId="52" applyFont="1" applyFill="1" applyBorder="1" applyAlignment="1">
      <alignment horizontal="center" vertical="center"/>
      <protection/>
    </xf>
    <xf numFmtId="0" fontId="2" fillId="0" borderId="24" xfId="52" applyFont="1" applyFill="1" applyBorder="1" applyAlignment="1">
      <alignment horizontal="center" vertical="center"/>
      <protection/>
    </xf>
    <xf numFmtId="0" fontId="66" fillId="0" borderId="47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5" fillId="0" borderId="65" xfId="0" applyFont="1" applyBorder="1" applyAlignment="1">
      <alignment horizontal="center" vertical="center" wrapText="1"/>
    </xf>
    <xf numFmtId="0" fontId="4" fillId="0" borderId="66" xfId="54" applyFont="1" applyBorder="1" applyAlignment="1">
      <alignment horizontal="center" vertical="center" wrapText="1"/>
      <protection/>
    </xf>
    <xf numFmtId="0" fontId="4" fillId="0" borderId="46" xfId="54" applyFont="1" applyBorder="1" applyAlignment="1">
      <alignment horizontal="center" vertical="center" wrapText="1"/>
      <protection/>
    </xf>
    <xf numFmtId="0" fontId="4" fillId="0" borderId="58" xfId="54" applyFont="1" applyBorder="1" applyAlignment="1">
      <alignment horizontal="center" vertical="center" wrapText="1"/>
      <protection/>
    </xf>
    <xf numFmtId="0" fontId="4" fillId="0" borderId="62" xfId="54" applyFont="1" applyBorder="1" applyAlignment="1">
      <alignment horizontal="center" vertical="center" wrapText="1"/>
      <protection/>
    </xf>
    <xf numFmtId="0" fontId="4" fillId="0" borderId="67" xfId="54" applyFont="1" applyBorder="1" applyAlignment="1">
      <alignment horizontal="center" vertical="center" wrapText="1"/>
      <protection/>
    </xf>
    <xf numFmtId="3" fontId="4" fillId="4" borderId="28" xfId="0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3" fontId="4" fillId="4" borderId="10" xfId="0" applyNumberFormat="1" applyFont="1" applyFill="1" applyBorder="1" applyAlignment="1">
      <alignment horizontal="center" vertical="center"/>
    </xf>
    <xf numFmtId="3" fontId="4" fillId="4" borderId="47" xfId="0" applyNumberFormat="1" applyFont="1" applyFill="1" applyBorder="1" applyAlignment="1">
      <alignment horizontal="center" vertical="center"/>
    </xf>
    <xf numFmtId="0" fontId="68" fillId="0" borderId="37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0" fontId="68" fillId="0" borderId="50" xfId="0" applyFont="1" applyFill="1" applyBorder="1" applyAlignment="1">
      <alignment horizontal="left" vertical="center"/>
    </xf>
    <xf numFmtId="0" fontId="68" fillId="0" borderId="68" xfId="0" applyFont="1" applyFill="1" applyBorder="1" applyAlignment="1">
      <alignment horizontal="left" vertical="center"/>
    </xf>
    <xf numFmtId="0" fontId="65" fillId="0" borderId="0" xfId="0" applyFont="1" applyBorder="1" applyAlignment="1">
      <alignment horizontal="center"/>
    </xf>
    <xf numFmtId="0" fontId="65" fillId="0" borderId="35" xfId="0" applyFont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65" fillId="0" borderId="35" xfId="0" applyFont="1" applyFill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/>
    </xf>
    <xf numFmtId="3" fontId="68" fillId="0" borderId="37" xfId="0" applyNumberFormat="1" applyFont="1" applyFill="1" applyBorder="1" applyAlignment="1">
      <alignment horizontal="center" vertical="center"/>
    </xf>
    <xf numFmtId="0" fontId="65" fillId="0" borderId="23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6" fillId="0" borderId="0" xfId="0" applyFont="1" applyAlignment="1">
      <alignment horizontal="right"/>
    </xf>
    <xf numFmtId="0" fontId="65" fillId="0" borderId="47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 wrapText="1"/>
    </xf>
    <xf numFmtId="0" fontId="65" fillId="0" borderId="0" xfId="0" applyFont="1" applyAlignment="1">
      <alignment horizontal="center" vertical="center"/>
    </xf>
    <xf numFmtId="0" fontId="65" fillId="0" borderId="35" xfId="0" applyFont="1" applyBorder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0" fontId="65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0" fontId="66" fillId="0" borderId="0" xfId="0" applyFont="1" applyAlignment="1">
      <alignment horizontal="right" vertical="center"/>
    </xf>
    <xf numFmtId="0" fontId="2" fillId="0" borderId="0" xfId="0" applyFont="1" applyBorder="1" applyAlignment="1">
      <alignment wrapText="1"/>
    </xf>
    <xf numFmtId="0" fontId="68" fillId="0" borderId="0" xfId="0" applyFont="1" applyAlignment="1">
      <alignment horizontal="center"/>
    </xf>
    <xf numFmtId="0" fontId="65" fillId="0" borderId="0" xfId="0" applyFont="1" applyAlignment="1">
      <alignment horizontal="righ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58" xfId="0" applyFont="1" applyFill="1" applyBorder="1" applyAlignment="1">
      <alignment horizontal="left" vertical="center"/>
    </xf>
    <xf numFmtId="0" fontId="68" fillId="0" borderId="50" xfId="0" applyFont="1" applyFill="1" applyBorder="1" applyAlignment="1">
      <alignment horizontal="left" vertical="center"/>
    </xf>
    <xf numFmtId="0" fontId="68" fillId="0" borderId="68" xfId="0" applyFont="1" applyFill="1" applyBorder="1" applyAlignment="1">
      <alignment horizontal="left" vertical="center"/>
    </xf>
    <xf numFmtId="0" fontId="67" fillId="0" borderId="5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35" xfId="39" applyFont="1" applyFill="1" applyBorder="1" applyAlignment="1">
      <alignment horizontal="center" vertical="center" wrapText="1"/>
    </xf>
    <xf numFmtId="0" fontId="2" fillId="0" borderId="69" xfId="39" applyFont="1" applyFill="1" applyBorder="1" applyAlignment="1">
      <alignment horizontal="center" vertical="center" wrapText="1"/>
    </xf>
    <xf numFmtId="0" fontId="2" fillId="0" borderId="70" xfId="39" applyFont="1" applyFill="1" applyBorder="1" applyAlignment="1">
      <alignment horizontal="center" vertical="center" wrapText="1"/>
    </xf>
    <xf numFmtId="0" fontId="65" fillId="0" borderId="35" xfId="0" applyFont="1" applyBorder="1" applyAlignment="1">
      <alignment horizontal="center" vertical="center"/>
    </xf>
    <xf numFmtId="0" fontId="65" fillId="0" borderId="70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2" fillId="0" borderId="36" xfId="54" applyFont="1" applyFill="1" applyBorder="1" applyAlignment="1">
      <alignment horizontal="center" vertical="center" wrapText="1"/>
      <protection/>
    </xf>
    <xf numFmtId="0" fontId="2" fillId="0" borderId="38" xfId="54" applyFont="1" applyFill="1" applyBorder="1" applyAlignment="1">
      <alignment horizontal="center" vertical="center" wrapText="1"/>
      <protection/>
    </xf>
    <xf numFmtId="0" fontId="74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wrapText="1"/>
    </xf>
    <xf numFmtId="0" fontId="4" fillId="0" borderId="51" xfId="54" applyFont="1" applyBorder="1" applyAlignment="1">
      <alignment horizontal="center" vertical="center" wrapText="1"/>
      <protection/>
    </xf>
    <xf numFmtId="0" fontId="4" fillId="0" borderId="64" xfId="54" applyFont="1" applyBorder="1" applyAlignment="1">
      <alignment horizontal="center" vertical="center" wrapText="1"/>
      <protection/>
    </xf>
    <xf numFmtId="0" fontId="4" fillId="0" borderId="71" xfId="54" applyFont="1" applyBorder="1" applyAlignment="1">
      <alignment horizontal="center" vertical="center" wrapText="1"/>
      <protection/>
    </xf>
    <xf numFmtId="0" fontId="4" fillId="0" borderId="72" xfId="54" applyFont="1" applyBorder="1" applyAlignment="1">
      <alignment horizontal="center" vertical="center" wrapText="1"/>
      <protection/>
    </xf>
    <xf numFmtId="0" fontId="4" fillId="0" borderId="73" xfId="54" applyFont="1" applyBorder="1" applyAlignment="1">
      <alignment horizontal="center" vertical="center" wrapText="1"/>
      <protection/>
    </xf>
    <xf numFmtId="0" fontId="68" fillId="0" borderId="33" xfId="0" applyFont="1" applyBorder="1" applyAlignment="1">
      <alignment horizontal="center" vertical="center" wrapText="1"/>
    </xf>
    <xf numFmtId="0" fontId="68" fillId="0" borderId="49" xfId="0" applyFont="1" applyBorder="1" applyAlignment="1">
      <alignment horizontal="center" vertical="center" wrapText="1"/>
    </xf>
    <xf numFmtId="0" fontId="68" fillId="0" borderId="44" xfId="0" applyFont="1" applyBorder="1" applyAlignment="1">
      <alignment horizontal="center" vertical="center" wrapText="1"/>
    </xf>
    <xf numFmtId="0" fontId="68" fillId="0" borderId="0" xfId="0" applyFont="1" applyAlignment="1">
      <alignment horizontal="left"/>
    </xf>
    <xf numFmtId="0" fontId="65" fillId="0" borderId="28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4" fillId="0" borderId="74" xfId="54" applyFont="1" applyBorder="1" applyAlignment="1">
      <alignment horizontal="center" vertical="center" wrapText="1"/>
      <protection/>
    </xf>
    <xf numFmtId="0" fontId="4" fillId="0" borderId="45" xfId="54" applyFont="1" applyBorder="1" applyAlignment="1">
      <alignment horizontal="center" vertical="center" wrapText="1"/>
      <protection/>
    </xf>
    <xf numFmtId="0" fontId="4" fillId="0" borderId="32" xfId="54" applyFont="1" applyBorder="1" applyAlignment="1">
      <alignment horizontal="center" vertical="center" wrapText="1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31" xfId="54" applyFont="1" applyBorder="1" applyAlignment="1">
      <alignment horizontal="center" vertical="center" wrapText="1"/>
      <protection/>
    </xf>
    <xf numFmtId="0" fontId="65" fillId="0" borderId="54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left" vertical="center" wrapText="1"/>
    </xf>
    <xf numFmtId="0" fontId="65" fillId="0" borderId="25" xfId="0" applyFont="1" applyBorder="1" applyAlignment="1">
      <alignment horizontal="center" vertical="center" wrapText="1"/>
    </xf>
    <xf numFmtId="171" fontId="4" fillId="33" borderId="26" xfId="54" applyNumberFormat="1" applyFont="1" applyFill="1" applyBorder="1" applyAlignment="1">
      <alignment horizontal="center" vertical="center" wrapText="1"/>
      <protection/>
    </xf>
    <xf numFmtId="171" fontId="4" fillId="33" borderId="68" xfId="54" applyNumberFormat="1" applyFont="1" applyFill="1" applyBorder="1" applyAlignment="1">
      <alignment horizontal="center" vertical="center" wrapText="1"/>
      <protection/>
    </xf>
    <xf numFmtId="0" fontId="70" fillId="33" borderId="33" xfId="0" applyFont="1" applyFill="1" applyBorder="1" applyAlignment="1">
      <alignment horizontal="left" vertical="center"/>
    </xf>
    <xf numFmtId="0" fontId="70" fillId="33" borderId="49" xfId="0" applyFont="1" applyFill="1" applyBorder="1" applyAlignment="1">
      <alignment horizontal="left" vertical="center"/>
    </xf>
    <xf numFmtId="0" fontId="70" fillId="33" borderId="44" xfId="0" applyFont="1" applyFill="1" applyBorder="1" applyAlignment="1">
      <alignment horizontal="left" vertical="center"/>
    </xf>
    <xf numFmtId="0" fontId="66" fillId="0" borderId="21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2" fillId="0" borderId="20" xfId="54" applyFont="1" applyFill="1" applyBorder="1" applyAlignment="1">
      <alignment horizontal="center" vertical="center" wrapText="1"/>
      <protection/>
    </xf>
    <xf numFmtId="0" fontId="2" fillId="0" borderId="44" xfId="54" applyFont="1" applyFill="1" applyBorder="1" applyAlignment="1">
      <alignment horizontal="center" vertical="center" wrapText="1"/>
      <protection/>
    </xf>
    <xf numFmtId="0" fontId="4" fillId="0" borderId="35" xfId="54" applyFont="1" applyBorder="1" applyAlignment="1">
      <alignment horizontal="center" vertical="center"/>
      <protection/>
    </xf>
    <xf numFmtId="0" fontId="4" fillId="0" borderId="69" xfId="54" applyFont="1" applyBorder="1" applyAlignment="1">
      <alignment horizontal="center" vertical="center"/>
      <protection/>
    </xf>
    <xf numFmtId="0" fontId="4" fillId="0" borderId="70" xfId="54" applyFont="1" applyBorder="1" applyAlignment="1">
      <alignment horizontal="center" vertical="center"/>
      <protection/>
    </xf>
    <xf numFmtId="0" fontId="2" fillId="0" borderId="23" xfId="54" applyFont="1" applyFill="1" applyBorder="1" applyAlignment="1">
      <alignment horizontal="center" vertical="center" wrapText="1"/>
      <protection/>
    </xf>
    <xf numFmtId="0" fontId="2" fillId="0" borderId="48" xfId="54" applyFont="1" applyFill="1" applyBorder="1" applyAlignment="1">
      <alignment horizontal="center" vertical="center" wrapText="1"/>
      <protection/>
    </xf>
    <xf numFmtId="0" fontId="2" fillId="0" borderId="56" xfId="54" applyFont="1" applyFill="1" applyBorder="1" applyAlignment="1">
      <alignment horizontal="center" vertical="center" wrapText="1"/>
      <protection/>
    </xf>
    <xf numFmtId="0" fontId="2" fillId="0" borderId="60" xfId="54" applyFont="1" applyFill="1" applyBorder="1" applyAlignment="1">
      <alignment horizontal="center" vertical="center" wrapText="1"/>
      <protection/>
    </xf>
    <xf numFmtId="0" fontId="70" fillId="35" borderId="33" xfId="0" applyFont="1" applyFill="1" applyBorder="1" applyAlignment="1">
      <alignment horizontal="left" vertical="center" wrapText="1"/>
    </xf>
    <xf numFmtId="0" fontId="70" fillId="35" borderId="49" xfId="0" applyFont="1" applyFill="1" applyBorder="1" applyAlignment="1">
      <alignment horizontal="left" vertical="center" wrapText="1"/>
    </xf>
    <xf numFmtId="0" fontId="70" fillId="35" borderId="4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171" fontId="4" fillId="33" borderId="35" xfId="0" applyNumberFormat="1" applyFont="1" applyFill="1" applyBorder="1" applyAlignment="1">
      <alignment horizontal="center" vertical="center"/>
    </xf>
    <xf numFmtId="171" fontId="4" fillId="33" borderId="69" xfId="0" applyNumberFormat="1" applyFont="1" applyFill="1" applyBorder="1" applyAlignment="1">
      <alignment horizontal="center" vertical="center"/>
    </xf>
    <xf numFmtId="171" fontId="4" fillId="33" borderId="7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2" fillId="0" borderId="35" xfId="39" applyNumberFormat="1" applyFont="1" applyFill="1" applyBorder="1" applyAlignment="1">
      <alignment horizontal="center" vertical="top" wrapText="1"/>
    </xf>
    <xf numFmtId="2" fontId="2" fillId="0" borderId="69" xfId="39" applyNumberFormat="1" applyFont="1" applyFill="1" applyBorder="1" applyAlignment="1">
      <alignment horizontal="center" vertical="top" wrapText="1"/>
    </xf>
    <xf numFmtId="2" fontId="2" fillId="0" borderId="70" xfId="39" applyNumberFormat="1" applyFont="1" applyFill="1" applyBorder="1" applyAlignment="1">
      <alignment horizontal="center" vertical="top" wrapText="1"/>
    </xf>
    <xf numFmtId="0" fontId="65" fillId="0" borderId="32" xfId="0" applyFont="1" applyBorder="1" applyAlignment="1">
      <alignment horizontal="center" vertical="center"/>
    </xf>
    <xf numFmtId="0" fontId="65" fillId="0" borderId="45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4" fillId="0" borderId="0" xfId="54" applyFont="1" applyAlignment="1">
      <alignment horizontal="center" vertical="center" wrapText="1"/>
      <protection/>
    </xf>
    <xf numFmtId="0" fontId="68" fillId="0" borderId="35" xfId="0" applyFont="1" applyBorder="1" applyAlignment="1">
      <alignment horizontal="center" vertical="center" wrapText="1"/>
    </xf>
    <xf numFmtId="0" fontId="68" fillId="0" borderId="69" xfId="0" applyFont="1" applyBorder="1" applyAlignment="1">
      <alignment horizontal="center" vertical="center" wrapText="1"/>
    </xf>
    <xf numFmtId="0" fontId="68" fillId="0" borderId="70" xfId="0" applyFont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4" fillId="35" borderId="75" xfId="0" applyFont="1" applyFill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76" xfId="0" applyFont="1" applyFill="1" applyBorder="1" applyAlignment="1">
      <alignment horizontal="center" vertical="center"/>
    </xf>
    <xf numFmtId="174" fontId="68" fillId="0" borderId="35" xfId="0" applyNumberFormat="1" applyFont="1" applyBorder="1" applyAlignment="1">
      <alignment horizontal="center" vertical="center" wrapText="1"/>
    </xf>
    <xf numFmtId="174" fontId="68" fillId="0" borderId="69" xfId="0" applyNumberFormat="1" applyFont="1" applyBorder="1" applyAlignment="1">
      <alignment horizontal="center" vertical="center" wrapText="1"/>
    </xf>
    <xf numFmtId="0" fontId="4" fillId="35" borderId="33" xfId="0" applyFont="1" applyFill="1" applyBorder="1" applyAlignment="1">
      <alignment horizontal="center" vertical="center"/>
    </xf>
    <xf numFmtId="0" fontId="4" fillId="35" borderId="59" xfId="0" applyFont="1" applyFill="1" applyBorder="1" applyAlignment="1">
      <alignment horizontal="center" vertical="center"/>
    </xf>
    <xf numFmtId="0" fontId="65" fillId="0" borderId="35" xfId="0" applyFont="1" applyFill="1" applyBorder="1" applyAlignment="1">
      <alignment horizontal="center" vertical="center" wrapText="1"/>
    </xf>
    <xf numFmtId="0" fontId="65" fillId="0" borderId="69" xfId="0" applyFont="1" applyFill="1" applyBorder="1" applyAlignment="1">
      <alignment horizontal="center" vertical="center" wrapText="1"/>
    </xf>
    <xf numFmtId="0" fontId="65" fillId="0" borderId="70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35" borderId="35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0" fontId="68" fillId="0" borderId="33" xfId="0" applyFont="1" applyFill="1" applyBorder="1" applyAlignment="1">
      <alignment horizontal="center" vertical="center" wrapText="1"/>
    </xf>
    <xf numFmtId="0" fontId="68" fillId="0" borderId="49" xfId="0" applyFont="1" applyFill="1" applyBorder="1" applyAlignment="1">
      <alignment horizontal="center" vertical="center" wrapText="1"/>
    </xf>
    <xf numFmtId="0" fontId="68" fillId="0" borderId="44" xfId="0" applyFont="1" applyFill="1" applyBorder="1" applyAlignment="1">
      <alignment horizontal="center" vertical="center" wrapText="1"/>
    </xf>
    <xf numFmtId="0" fontId="70" fillId="33" borderId="77" xfId="0" applyFont="1" applyFill="1" applyBorder="1" applyAlignment="1">
      <alignment horizontal="left" vertical="center"/>
    </xf>
    <xf numFmtId="0" fontId="70" fillId="33" borderId="54" xfId="0" applyFont="1" applyFill="1" applyBorder="1" applyAlignment="1">
      <alignment horizontal="left" vertical="center"/>
    </xf>
    <xf numFmtId="0" fontId="70" fillId="33" borderId="62" xfId="0" applyFont="1" applyFill="1" applyBorder="1" applyAlignment="1">
      <alignment horizontal="left" vertical="center"/>
    </xf>
    <xf numFmtId="0" fontId="66" fillId="0" borderId="14" xfId="0" applyFont="1" applyBorder="1" applyAlignment="1">
      <alignment horizontal="left" vertical="center" wrapText="1"/>
    </xf>
    <xf numFmtId="0" fontId="66" fillId="0" borderId="0" xfId="0" applyFont="1" applyAlignment="1">
      <alignment horizontal="center" vertical="center"/>
    </xf>
    <xf numFmtId="0" fontId="67" fillId="0" borderId="61" xfId="0" applyFont="1" applyBorder="1" applyAlignment="1">
      <alignment horizontal="center" vertical="center" wrapText="1"/>
    </xf>
    <xf numFmtId="0" fontId="67" fillId="0" borderId="66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2" fontId="67" fillId="0" borderId="14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67" fillId="0" borderId="14" xfId="0" applyFont="1" applyBorder="1" applyAlignment="1">
      <alignment horizontal="center" vertical="center" wrapText="1"/>
    </xf>
    <xf numFmtId="0" fontId="75" fillId="0" borderId="0" xfId="0" applyFont="1" applyAlignment="1">
      <alignment horizontal="center"/>
    </xf>
    <xf numFmtId="0" fontId="74" fillId="0" borderId="0" xfId="0" applyFont="1" applyAlignment="1">
      <alignment horizontal="center" vertical="center"/>
    </xf>
    <xf numFmtId="0" fontId="65" fillId="0" borderId="23" xfId="0" applyFont="1" applyFill="1" applyBorder="1" applyAlignment="1">
      <alignment horizontal="center" vertical="center" wrapText="1"/>
    </xf>
    <xf numFmtId="0" fontId="65" fillId="0" borderId="76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3" fontId="68" fillId="0" borderId="37" xfId="0" applyNumberFormat="1" applyFont="1" applyFill="1" applyBorder="1" applyAlignment="1">
      <alignment horizontal="center" vertical="center"/>
    </xf>
    <xf numFmtId="0" fontId="65" fillId="0" borderId="54" xfId="54" applyFont="1" applyBorder="1" applyAlignment="1">
      <alignment horizontal="left" vertical="center" wrapText="1"/>
      <protection/>
    </xf>
    <xf numFmtId="0" fontId="68" fillId="33" borderId="34" xfId="0" applyFont="1" applyFill="1" applyBorder="1" applyAlignment="1">
      <alignment horizontal="center" vertical="center"/>
    </xf>
    <xf numFmtId="0" fontId="68" fillId="33" borderId="76" xfId="0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0" borderId="49" xfId="0" applyNumberFormat="1" applyFont="1" applyFill="1" applyBorder="1" applyAlignment="1">
      <alignment horizontal="center" vertical="center"/>
    </xf>
    <xf numFmtId="4" fontId="4" fillId="0" borderId="59" xfId="0" applyNumberFormat="1" applyFont="1" applyFill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 wrapText="1"/>
    </xf>
    <xf numFmtId="0" fontId="65" fillId="0" borderId="47" xfId="0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49" xfId="0" applyNumberFormat="1" applyFont="1" applyFill="1" applyBorder="1" applyAlignment="1">
      <alignment horizontal="center" vertical="center"/>
    </xf>
    <xf numFmtId="3" fontId="4" fillId="0" borderId="59" xfId="0" applyNumberFormat="1" applyFont="1" applyFill="1" applyBorder="1" applyAlignment="1">
      <alignment horizontal="center" vertical="center"/>
    </xf>
    <xf numFmtId="0" fontId="4" fillId="0" borderId="32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4" fillId="0" borderId="31" xfId="54" applyFont="1" applyBorder="1" applyAlignment="1">
      <alignment horizontal="center" vertical="center"/>
      <protection/>
    </xf>
    <xf numFmtId="0" fontId="4" fillId="0" borderId="56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65" fillId="0" borderId="20" xfId="0" applyFont="1" applyFill="1" applyBorder="1" applyAlignment="1">
      <alignment horizontal="center" vertical="center" wrapText="1"/>
    </xf>
    <xf numFmtId="0" fontId="65" fillId="0" borderId="59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4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65" fillId="0" borderId="78" xfId="0" applyFont="1" applyFill="1" applyBorder="1" applyAlignment="1">
      <alignment horizontal="center" vertical="center" wrapText="1"/>
    </xf>
    <xf numFmtId="0" fontId="65" fillId="0" borderId="60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3" fontId="4" fillId="0" borderId="77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3" fontId="4" fillId="0" borderId="6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0" fontId="65" fillId="0" borderId="23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 wrapText="1"/>
    </xf>
    <xf numFmtId="0" fontId="65" fillId="33" borderId="34" xfId="0" applyFont="1" applyFill="1" applyBorder="1" applyAlignment="1">
      <alignment horizontal="center" vertical="center"/>
    </xf>
    <xf numFmtId="0" fontId="65" fillId="33" borderId="80" xfId="0" applyFont="1" applyFill="1" applyBorder="1" applyAlignment="1">
      <alignment horizontal="center" vertical="center"/>
    </xf>
    <xf numFmtId="0" fontId="65" fillId="0" borderId="78" xfId="0" applyFont="1" applyBorder="1" applyAlignment="1">
      <alignment horizontal="center" vertical="center" wrapText="1"/>
    </xf>
    <xf numFmtId="0" fontId="65" fillId="0" borderId="60" xfId="0" applyFont="1" applyBorder="1" applyAlignment="1">
      <alignment horizontal="center" vertical="center" wrapText="1"/>
    </xf>
    <xf numFmtId="0" fontId="68" fillId="0" borderId="45" xfId="0" applyFont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80" xfId="0" applyNumberFormat="1" applyFont="1" applyFill="1" applyBorder="1" applyAlignment="1">
      <alignment horizontal="center" vertical="center"/>
    </xf>
    <xf numFmtId="4" fontId="4" fillId="0" borderId="76" xfId="0" applyNumberFormat="1" applyFont="1" applyFill="1" applyBorder="1" applyAlignment="1">
      <alignment horizontal="center" vertical="center"/>
    </xf>
    <xf numFmtId="171" fontId="68" fillId="33" borderId="34" xfId="0" applyNumberFormat="1" applyFont="1" applyFill="1" applyBorder="1" applyAlignment="1">
      <alignment horizontal="center" vertical="center"/>
    </xf>
    <xf numFmtId="171" fontId="68" fillId="33" borderId="80" xfId="0" applyNumberFormat="1" applyFont="1" applyFill="1" applyBorder="1" applyAlignment="1">
      <alignment horizontal="center" vertical="center"/>
    </xf>
    <xf numFmtId="171" fontId="68" fillId="33" borderId="48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65" fillId="0" borderId="80" xfId="0" applyFont="1" applyFill="1" applyBorder="1" applyAlignment="1">
      <alignment horizontal="center" vertical="center" wrapText="1"/>
    </xf>
    <xf numFmtId="0" fontId="65" fillId="0" borderId="80" xfId="0" applyFont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/>
    </xf>
    <xf numFmtId="171" fontId="68" fillId="33" borderId="1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8" fillId="33" borderId="11" xfId="0" applyFont="1" applyFill="1" applyBorder="1" applyAlignment="1">
      <alignment horizontal="center" vertical="center"/>
    </xf>
    <xf numFmtId="0" fontId="68" fillId="33" borderId="78" xfId="0" applyFont="1" applyFill="1" applyBorder="1" applyAlignment="1">
      <alignment horizontal="center" vertical="center"/>
    </xf>
    <xf numFmtId="0" fontId="68" fillId="33" borderId="60" xfId="0" applyFont="1" applyFill="1" applyBorder="1" applyAlignment="1">
      <alignment horizontal="center" vertical="center"/>
    </xf>
    <xf numFmtId="0" fontId="65" fillId="0" borderId="20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center" vertical="center" wrapText="1"/>
    </xf>
    <xf numFmtId="0" fontId="65" fillId="0" borderId="49" xfId="0" applyFont="1" applyFill="1" applyBorder="1" applyAlignment="1">
      <alignment horizontal="center" vertical="center" wrapText="1"/>
    </xf>
    <xf numFmtId="0" fontId="65" fillId="0" borderId="4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68" fillId="0" borderId="81" xfId="0" applyFont="1" applyFill="1" applyBorder="1" applyAlignment="1">
      <alignment horizontal="left" vertical="center"/>
    </xf>
    <xf numFmtId="4" fontId="4" fillId="0" borderId="33" xfId="0" applyNumberFormat="1" applyFont="1" applyFill="1" applyBorder="1" applyAlignment="1">
      <alignment horizontal="center" vertical="center"/>
    </xf>
    <xf numFmtId="0" fontId="68" fillId="0" borderId="74" xfId="0" applyFont="1" applyBorder="1" applyAlignment="1">
      <alignment horizontal="center" vertical="center" wrapText="1"/>
    </xf>
    <xf numFmtId="0" fontId="65" fillId="0" borderId="36" xfId="0" applyFont="1" applyFill="1" applyBorder="1" applyAlignment="1">
      <alignment horizontal="center" vertical="center" wrapText="1"/>
    </xf>
    <xf numFmtId="0" fontId="65" fillId="0" borderId="38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4" fontId="4" fillId="0" borderId="23" xfId="0" applyNumberFormat="1" applyFont="1" applyFill="1" applyBorder="1" applyAlignment="1">
      <alignment horizontal="center" vertical="center"/>
    </xf>
    <xf numFmtId="3" fontId="4" fillId="0" borderId="56" xfId="0" applyNumberFormat="1" applyFont="1" applyFill="1" applyBorder="1" applyAlignment="1">
      <alignment horizontal="center" vertical="center"/>
    </xf>
    <xf numFmtId="3" fontId="4" fillId="0" borderId="79" xfId="0" applyNumberFormat="1" applyFont="1" applyFill="1" applyBorder="1" applyAlignment="1">
      <alignment horizontal="center" vertical="center"/>
    </xf>
    <xf numFmtId="4" fontId="4" fillId="0" borderId="56" xfId="0" applyNumberFormat="1" applyFont="1" applyFill="1" applyBorder="1" applyAlignment="1">
      <alignment horizontal="center" vertical="center"/>
    </xf>
    <xf numFmtId="4" fontId="4" fillId="0" borderId="79" xfId="0" applyNumberFormat="1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66" fillId="0" borderId="0" xfId="0" applyFont="1" applyAlignment="1">
      <alignment horizontal="right"/>
    </xf>
    <xf numFmtId="0" fontId="65" fillId="0" borderId="47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 wrapText="1"/>
    </xf>
    <xf numFmtId="0" fontId="65" fillId="0" borderId="76" xfId="0" applyFont="1" applyBorder="1" applyAlignment="1">
      <alignment horizontal="center" vertical="center" wrapText="1"/>
    </xf>
    <xf numFmtId="0" fontId="65" fillId="33" borderId="76" xfId="0" applyFont="1" applyFill="1" applyBorder="1" applyAlignment="1">
      <alignment horizontal="center" vertical="center"/>
    </xf>
    <xf numFmtId="4" fontId="4" fillId="33" borderId="23" xfId="0" applyNumberFormat="1" applyFont="1" applyFill="1" applyBorder="1" applyAlignment="1">
      <alignment horizontal="center" vertical="center"/>
    </xf>
    <xf numFmtId="4" fontId="4" fillId="33" borderId="76" xfId="0" applyNumberFormat="1" applyFont="1" applyFill="1" applyBorder="1" applyAlignment="1">
      <alignment horizontal="center" vertical="center"/>
    </xf>
    <xf numFmtId="0" fontId="65" fillId="0" borderId="28" xfId="0" applyNumberFormat="1" applyFont="1" applyFill="1" applyBorder="1" applyAlignment="1">
      <alignment horizontal="center" vertical="center" wrapText="1"/>
    </xf>
    <xf numFmtId="0" fontId="65" fillId="0" borderId="10" xfId="0" applyNumberFormat="1" applyFont="1" applyFill="1" applyBorder="1" applyAlignment="1">
      <alignment horizontal="center" vertical="center" wrapText="1"/>
    </xf>
    <xf numFmtId="0" fontId="65" fillId="0" borderId="11" xfId="0" applyNumberFormat="1" applyFont="1" applyFill="1" applyBorder="1" applyAlignment="1">
      <alignment horizontal="center" vertical="center" wrapText="1"/>
    </xf>
    <xf numFmtId="0" fontId="65" fillId="0" borderId="24" xfId="0" applyNumberFormat="1" applyFont="1" applyFill="1" applyBorder="1" applyAlignment="1">
      <alignment horizontal="center" vertical="center"/>
    </xf>
    <xf numFmtId="0" fontId="65" fillId="0" borderId="17" xfId="0" applyNumberFormat="1" applyFont="1" applyFill="1" applyBorder="1" applyAlignment="1">
      <alignment horizontal="center" vertical="center"/>
    </xf>
    <xf numFmtId="0" fontId="65" fillId="0" borderId="34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8" fillId="0" borderId="23" xfId="0" applyNumberFormat="1" applyFont="1" applyBorder="1" applyAlignment="1">
      <alignment horizontal="center" vertical="center"/>
    </xf>
    <xf numFmtId="0" fontId="68" fillId="0" borderId="80" xfId="0" applyNumberFormat="1" applyFont="1" applyBorder="1" applyAlignment="1">
      <alignment horizontal="center" vertical="center"/>
    </xf>
    <xf numFmtId="0" fontId="68" fillId="0" borderId="48" xfId="0" applyNumberFormat="1" applyFont="1" applyBorder="1" applyAlignment="1">
      <alignment horizontal="center" vertical="center"/>
    </xf>
    <xf numFmtId="0" fontId="65" fillId="0" borderId="51" xfId="0" applyFont="1" applyBorder="1" applyAlignment="1">
      <alignment horizontal="center" vertical="center"/>
    </xf>
    <xf numFmtId="0" fontId="65" fillId="0" borderId="64" xfId="0" applyFont="1" applyBorder="1" applyAlignment="1">
      <alignment horizontal="center" vertical="center"/>
    </xf>
    <xf numFmtId="0" fontId="68" fillId="33" borderId="32" xfId="0" applyFont="1" applyFill="1" applyBorder="1" applyAlignment="1">
      <alignment horizontal="center" vertical="center" wrapText="1"/>
    </xf>
    <xf numFmtId="0" fontId="68" fillId="33" borderId="27" xfId="0" applyFont="1" applyFill="1" applyBorder="1" applyAlignment="1">
      <alignment horizontal="center" vertical="center" wrapText="1"/>
    </xf>
    <xf numFmtId="0" fontId="68" fillId="33" borderId="45" xfId="0" applyFont="1" applyFill="1" applyBorder="1" applyAlignment="1">
      <alignment horizontal="center" vertical="center" wrapText="1"/>
    </xf>
    <xf numFmtId="0" fontId="68" fillId="33" borderId="35" xfId="0" applyFont="1" applyFill="1" applyBorder="1" applyAlignment="1">
      <alignment horizontal="center" vertical="center" wrapText="1"/>
    </xf>
    <xf numFmtId="0" fontId="68" fillId="33" borderId="69" xfId="0" applyFont="1" applyFill="1" applyBorder="1" applyAlignment="1">
      <alignment horizontal="center" vertical="center" wrapText="1"/>
    </xf>
    <xf numFmtId="0" fontId="68" fillId="33" borderId="74" xfId="0" applyFont="1" applyFill="1" applyBorder="1" applyAlignment="1">
      <alignment horizontal="center" vertical="center" wrapText="1"/>
    </xf>
    <xf numFmtId="0" fontId="68" fillId="0" borderId="56" xfId="0" applyNumberFormat="1" applyFont="1" applyBorder="1" applyAlignment="1">
      <alignment horizontal="center" vertical="center"/>
    </xf>
    <xf numFmtId="0" fontId="68" fillId="0" borderId="78" xfId="0" applyNumberFormat="1" applyFont="1" applyBorder="1" applyAlignment="1">
      <alignment horizontal="center" vertical="center"/>
    </xf>
    <xf numFmtId="0" fontId="68" fillId="0" borderId="60" xfId="0" applyNumberFormat="1" applyFont="1" applyBorder="1" applyAlignment="1">
      <alignment horizontal="center" vertical="center"/>
    </xf>
    <xf numFmtId="0" fontId="65" fillId="0" borderId="28" xfId="0" applyNumberFormat="1" applyFont="1" applyFill="1" applyBorder="1" applyAlignment="1">
      <alignment horizontal="center" vertical="center"/>
    </xf>
    <xf numFmtId="0" fontId="65" fillId="0" borderId="10" xfId="0" applyNumberFormat="1" applyFont="1" applyFill="1" applyBorder="1" applyAlignment="1">
      <alignment horizontal="center" vertical="center"/>
    </xf>
    <xf numFmtId="0" fontId="68" fillId="0" borderId="20" xfId="0" applyNumberFormat="1" applyFont="1" applyBorder="1" applyAlignment="1">
      <alignment horizontal="center" vertical="center"/>
    </xf>
    <xf numFmtId="0" fontId="68" fillId="0" borderId="49" xfId="0" applyNumberFormat="1" applyFont="1" applyBorder="1" applyAlignment="1">
      <alignment horizontal="center" vertical="center"/>
    </xf>
    <xf numFmtId="0" fontId="68" fillId="0" borderId="44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58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left"/>
    </xf>
    <xf numFmtId="0" fontId="65" fillId="0" borderId="56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/>
    </xf>
    <xf numFmtId="0" fontId="65" fillId="0" borderId="80" xfId="0" applyFont="1" applyFill="1" applyBorder="1" applyAlignment="1">
      <alignment horizontal="center" vertical="center"/>
    </xf>
    <xf numFmtId="186" fontId="68" fillId="0" borderId="10" xfId="0" applyNumberFormat="1" applyFont="1" applyBorder="1" applyAlignment="1">
      <alignment horizontal="center" vertical="center"/>
    </xf>
    <xf numFmtId="186" fontId="68" fillId="0" borderId="47" xfId="0" applyNumberFormat="1" applyFont="1" applyBorder="1" applyAlignment="1">
      <alignment horizontal="center" vertical="center"/>
    </xf>
    <xf numFmtId="4" fontId="68" fillId="33" borderId="17" xfId="0" applyNumberFormat="1" applyFont="1" applyFill="1" applyBorder="1" applyAlignment="1">
      <alignment horizontal="center" vertical="center" wrapText="1"/>
    </xf>
    <xf numFmtId="4" fontId="68" fillId="33" borderId="25" xfId="0" applyNumberFormat="1" applyFont="1" applyFill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24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5" fillId="0" borderId="35" xfId="0" applyFont="1" applyBorder="1" applyAlignment="1">
      <alignment horizontal="center" vertical="center" wrapText="1"/>
    </xf>
    <xf numFmtId="0" fontId="65" fillId="0" borderId="74" xfId="0" applyFont="1" applyBorder="1" applyAlignment="1">
      <alignment horizontal="center" vertical="center" wrapText="1"/>
    </xf>
    <xf numFmtId="4" fontId="68" fillId="33" borderId="45" xfId="0" applyNumberFormat="1" applyFont="1" applyFill="1" applyBorder="1" applyAlignment="1">
      <alignment horizontal="center" vertical="center" wrapText="1"/>
    </xf>
    <xf numFmtId="4" fontId="68" fillId="33" borderId="69" xfId="0" applyNumberFormat="1" applyFont="1" applyFill="1" applyBorder="1" applyAlignment="1">
      <alignment horizontal="center" vertical="center" wrapText="1"/>
    </xf>
    <xf numFmtId="4" fontId="65" fillId="0" borderId="56" xfId="0" applyNumberFormat="1" applyFont="1" applyBorder="1" applyAlignment="1">
      <alignment horizontal="center" vertical="center" wrapText="1"/>
    </xf>
    <xf numFmtId="4" fontId="65" fillId="0" borderId="78" xfId="0" applyNumberFormat="1" applyFont="1" applyBorder="1" applyAlignment="1">
      <alignment horizontal="center" vertical="center" wrapText="1"/>
    </xf>
    <xf numFmtId="4" fontId="65" fillId="0" borderId="20" xfId="0" applyNumberFormat="1" applyFont="1" applyBorder="1" applyAlignment="1">
      <alignment horizontal="center" vertical="center" wrapText="1"/>
    </xf>
    <xf numFmtId="4" fontId="65" fillId="0" borderId="49" xfId="0" applyNumberFormat="1" applyFont="1" applyBorder="1" applyAlignment="1">
      <alignment horizontal="center" vertical="center" wrapText="1"/>
    </xf>
    <xf numFmtId="4" fontId="65" fillId="0" borderId="23" xfId="0" applyNumberFormat="1" applyFont="1" applyBorder="1" applyAlignment="1">
      <alignment horizontal="center" vertical="center" wrapText="1"/>
    </xf>
    <xf numFmtId="4" fontId="65" fillId="0" borderId="80" xfId="0" applyNumberFormat="1" applyFont="1" applyBorder="1" applyAlignment="1">
      <alignment horizontal="center" vertical="center" wrapText="1"/>
    </xf>
    <xf numFmtId="4" fontId="68" fillId="33" borderId="35" xfId="0" applyNumberFormat="1" applyFont="1" applyFill="1" applyBorder="1" applyAlignment="1">
      <alignment horizontal="center" vertical="center" wrapText="1"/>
    </xf>
    <xf numFmtId="4" fontId="65" fillId="33" borderId="11" xfId="0" applyNumberFormat="1" applyFont="1" applyFill="1" applyBorder="1" applyAlignment="1">
      <alignment horizontal="center" vertical="center" wrapText="1"/>
    </xf>
    <xf numFmtId="4" fontId="65" fillId="33" borderId="79" xfId="0" applyNumberFormat="1" applyFont="1" applyFill="1" applyBorder="1" applyAlignment="1">
      <alignment horizontal="center" vertical="center" wrapText="1"/>
    </xf>
    <xf numFmtId="4" fontId="65" fillId="33" borderId="33" xfId="0" applyNumberFormat="1" applyFont="1" applyFill="1" applyBorder="1" applyAlignment="1">
      <alignment horizontal="center" vertical="center" wrapText="1"/>
    </xf>
    <xf numFmtId="4" fontId="65" fillId="33" borderId="59" xfId="0" applyNumberFormat="1" applyFont="1" applyFill="1" applyBorder="1" applyAlignment="1">
      <alignment horizontal="center" vertical="center" wrapText="1"/>
    </xf>
    <xf numFmtId="4" fontId="65" fillId="33" borderId="34" xfId="0" applyNumberFormat="1" applyFont="1" applyFill="1" applyBorder="1" applyAlignment="1">
      <alignment horizontal="center" vertical="center" wrapText="1"/>
    </xf>
    <xf numFmtId="4" fontId="65" fillId="33" borderId="76" xfId="0" applyNumberFormat="1" applyFont="1" applyFill="1" applyBorder="1" applyAlignment="1">
      <alignment horizontal="center" vertical="center" wrapText="1"/>
    </xf>
    <xf numFmtId="4" fontId="68" fillId="33" borderId="70" xfId="0" applyNumberFormat="1" applyFont="1" applyFill="1" applyBorder="1" applyAlignment="1">
      <alignment horizontal="center" vertical="center" wrapText="1"/>
    </xf>
    <xf numFmtId="4" fontId="65" fillId="0" borderId="11" xfId="0" applyNumberFormat="1" applyFont="1" applyBorder="1" applyAlignment="1">
      <alignment horizontal="center" vertical="center" wrapText="1"/>
    </xf>
    <xf numFmtId="4" fontId="65" fillId="0" borderId="33" xfId="0" applyNumberFormat="1" applyFont="1" applyBorder="1" applyAlignment="1">
      <alignment horizontal="center" vertical="center" wrapText="1"/>
    </xf>
    <xf numFmtId="4" fontId="65" fillId="0" borderId="34" xfId="0" applyNumberFormat="1" applyFont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31" xfId="0" applyFont="1" applyFill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 wrapText="1"/>
    </xf>
    <xf numFmtId="0" fontId="65" fillId="33" borderId="35" xfId="0" applyFont="1" applyFill="1" applyBorder="1" applyAlignment="1">
      <alignment horizontal="center" vertical="center"/>
    </xf>
    <xf numFmtId="0" fontId="65" fillId="33" borderId="70" xfId="0" applyFont="1" applyFill="1" applyBorder="1" applyAlignment="1">
      <alignment horizontal="center" vertical="center"/>
    </xf>
    <xf numFmtId="2" fontId="65" fillId="0" borderId="35" xfId="0" applyNumberFormat="1" applyFont="1" applyBorder="1" applyAlignment="1">
      <alignment horizontal="center" vertical="center"/>
    </xf>
    <xf numFmtId="2" fontId="65" fillId="0" borderId="70" xfId="0" applyNumberFormat="1" applyFont="1" applyBorder="1" applyAlignment="1">
      <alignment horizontal="center" vertical="center"/>
    </xf>
    <xf numFmtId="0" fontId="65" fillId="0" borderId="35" xfId="0" applyFont="1" applyFill="1" applyBorder="1" applyAlignment="1">
      <alignment horizontal="center" vertical="center"/>
    </xf>
    <xf numFmtId="0" fontId="65" fillId="0" borderId="69" xfId="0" applyFont="1" applyFill="1" applyBorder="1" applyAlignment="1">
      <alignment horizontal="center" vertical="center"/>
    </xf>
    <xf numFmtId="0" fontId="65" fillId="0" borderId="70" xfId="0" applyFont="1" applyFill="1" applyBorder="1" applyAlignment="1">
      <alignment horizontal="center" vertical="center"/>
    </xf>
    <xf numFmtId="0" fontId="68" fillId="0" borderId="82" xfId="0" applyFont="1" applyBorder="1" applyAlignment="1">
      <alignment horizontal="center" vertical="center"/>
    </xf>
    <xf numFmtId="0" fontId="68" fillId="0" borderId="51" xfId="0" applyFont="1" applyBorder="1" applyAlignment="1">
      <alignment horizontal="center" vertical="center"/>
    </xf>
    <xf numFmtId="0" fontId="68" fillId="0" borderId="64" xfId="0" applyFont="1" applyBorder="1" applyAlignment="1">
      <alignment horizontal="center" vertical="center"/>
    </xf>
    <xf numFmtId="0" fontId="68" fillId="0" borderId="0" xfId="0" applyFont="1" applyBorder="1" applyAlignment="1">
      <alignment horizontal="left"/>
    </xf>
    <xf numFmtId="0" fontId="68" fillId="0" borderId="58" xfId="0" applyFont="1" applyBorder="1" applyAlignment="1">
      <alignment horizontal="left"/>
    </xf>
    <xf numFmtId="3" fontId="65" fillId="0" borderId="35" xfId="0" applyNumberFormat="1" applyFont="1" applyBorder="1" applyAlignment="1">
      <alignment horizontal="center" vertical="center"/>
    </xf>
    <xf numFmtId="3" fontId="65" fillId="0" borderId="70" xfId="0" applyNumberFormat="1" applyFont="1" applyBorder="1" applyAlignment="1">
      <alignment horizontal="center" vertical="center"/>
    </xf>
    <xf numFmtId="0" fontId="65" fillId="0" borderId="54" xfId="0" applyFont="1" applyFill="1" applyBorder="1" applyAlignment="1">
      <alignment horizontal="left" vertical="center"/>
    </xf>
    <xf numFmtId="0" fontId="65" fillId="0" borderId="32" xfId="0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center" vertical="center"/>
    </xf>
    <xf numFmtId="0" fontId="68" fillId="0" borderId="54" xfId="0" applyFont="1" applyBorder="1" applyAlignment="1">
      <alignment horizontal="center"/>
    </xf>
    <xf numFmtId="0" fontId="68" fillId="0" borderId="50" xfId="0" applyFont="1" applyBorder="1" applyAlignment="1">
      <alignment horizontal="left"/>
    </xf>
    <xf numFmtId="0" fontId="65" fillId="0" borderId="31" xfId="0" applyFont="1" applyBorder="1" applyAlignment="1">
      <alignment horizontal="center" vertical="center"/>
    </xf>
    <xf numFmtId="0" fontId="65" fillId="0" borderId="54" xfId="0" applyFont="1" applyBorder="1" applyAlignment="1">
      <alignment horizontal="left" vertical="center"/>
    </xf>
    <xf numFmtId="0" fontId="65" fillId="0" borderId="33" xfId="0" applyFont="1" applyBorder="1" applyAlignment="1">
      <alignment horizontal="left" vertical="center" wrapText="1"/>
    </xf>
    <xf numFmtId="0" fontId="65" fillId="0" borderId="49" xfId="0" applyFont="1" applyBorder="1" applyAlignment="1">
      <alignment horizontal="left" vertical="center" wrapText="1"/>
    </xf>
    <xf numFmtId="0" fontId="65" fillId="0" borderId="44" xfId="0" applyFont="1" applyBorder="1" applyAlignment="1">
      <alignment horizontal="left" vertical="center" wrapText="1"/>
    </xf>
    <xf numFmtId="0" fontId="76" fillId="0" borderId="0" xfId="0" applyFont="1" applyAlignment="1">
      <alignment/>
    </xf>
    <xf numFmtId="0" fontId="77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77" fillId="0" borderId="0" xfId="0" applyFont="1" applyAlignment="1">
      <alignment horizontal="right" vertical="center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44" fillId="0" borderId="0" xfId="0" applyFont="1" applyAlignment="1">
      <alignment vertical="center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 horizontal="left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wskazowki_do_EFEKTYII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3">
    <dxf/>
    <dxf/>
    <dxf>
      <numFmt numFmtId="170" formatCode="#,##0.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5</xdr:row>
      <xdr:rowOff>19050</xdr:rowOff>
    </xdr:from>
    <xdr:to>
      <xdr:col>4</xdr:col>
      <xdr:colOff>0</xdr:colOff>
      <xdr:row>6</xdr:row>
      <xdr:rowOff>209550</xdr:rowOff>
    </xdr:to>
    <xdr:grpSp>
      <xdr:nvGrpSpPr>
        <xdr:cNvPr id="1" name="Grupa 3"/>
        <xdr:cNvGrpSpPr>
          <a:grpSpLocks/>
        </xdr:cNvGrpSpPr>
      </xdr:nvGrpSpPr>
      <xdr:grpSpPr>
        <a:xfrm>
          <a:off x="4152900" y="1247775"/>
          <a:ext cx="2076450" cy="419100"/>
          <a:chOff x="3067050" y="891540"/>
          <a:chExt cx="1562100" cy="468630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14</xdr:row>
      <xdr:rowOff>180975</xdr:rowOff>
    </xdr:from>
    <xdr:to>
      <xdr:col>3</xdr:col>
      <xdr:colOff>1028700</xdr:colOff>
      <xdr:row>15</xdr:row>
      <xdr:rowOff>266700</xdr:rowOff>
    </xdr:to>
    <xdr:grpSp>
      <xdr:nvGrpSpPr>
        <xdr:cNvPr id="1" name="Grupa 1"/>
        <xdr:cNvGrpSpPr>
          <a:grpSpLocks/>
        </xdr:cNvGrpSpPr>
      </xdr:nvGrpSpPr>
      <xdr:grpSpPr>
        <a:xfrm>
          <a:off x="4295775" y="3657600"/>
          <a:ext cx="1981200" cy="266700"/>
          <a:chOff x="3406140" y="3192780"/>
          <a:chExt cx="1472565" cy="266700"/>
        </a:xfrm>
        <a:solidFill>
          <a:srgbClr val="FFFFFF"/>
        </a:solidFill>
      </xdr:grpSpPr>
    </xdr:grpSp>
    <xdr:clientData/>
  </xdr:twoCellAnchor>
  <xdr:twoCellAnchor>
    <xdr:from>
      <xdr:col>2</xdr:col>
      <xdr:colOff>209550</xdr:colOff>
      <xdr:row>18</xdr:row>
      <xdr:rowOff>19050</xdr:rowOff>
    </xdr:from>
    <xdr:to>
      <xdr:col>5</xdr:col>
      <xdr:colOff>114300</xdr:colOff>
      <xdr:row>19</xdr:row>
      <xdr:rowOff>0</xdr:rowOff>
    </xdr:to>
    <xdr:grpSp>
      <xdr:nvGrpSpPr>
        <xdr:cNvPr id="4" name="Grupa 2"/>
        <xdr:cNvGrpSpPr>
          <a:grpSpLocks/>
        </xdr:cNvGrpSpPr>
      </xdr:nvGrpSpPr>
      <xdr:grpSpPr>
        <a:xfrm>
          <a:off x="4295775" y="4476750"/>
          <a:ext cx="3609975" cy="247650"/>
          <a:chOff x="3411855" y="4025265"/>
          <a:chExt cx="2426970" cy="251460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23</xdr:row>
      <xdr:rowOff>95250</xdr:rowOff>
    </xdr:from>
    <xdr:to>
      <xdr:col>9</xdr:col>
      <xdr:colOff>923925</xdr:colOff>
      <xdr:row>23</xdr:row>
      <xdr:rowOff>400050</xdr:rowOff>
    </xdr:to>
    <xdr:grpSp>
      <xdr:nvGrpSpPr>
        <xdr:cNvPr id="1" name="Grupa 1"/>
        <xdr:cNvGrpSpPr>
          <a:grpSpLocks/>
        </xdr:cNvGrpSpPr>
      </xdr:nvGrpSpPr>
      <xdr:grpSpPr>
        <a:xfrm>
          <a:off x="6324600" y="6962775"/>
          <a:ext cx="2457450" cy="304800"/>
          <a:chOff x="4953000" y="6515100"/>
          <a:chExt cx="1882140" cy="24384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1"/>
  <sheetViews>
    <sheetView tabSelected="1" zoomScale="110" zoomScaleNormal="110" zoomScalePageLayoutView="0" workbookViewId="0" topLeftCell="A1">
      <selection activeCell="E28" sqref="E28"/>
    </sheetView>
  </sheetViews>
  <sheetFormatPr defaultColWidth="8.796875" defaultRowHeight="14.25"/>
  <cols>
    <col min="1" max="1" width="8.69921875" style="622" customWidth="1"/>
    <col min="2" max="2" width="4.19921875" style="622" customWidth="1"/>
    <col min="3" max="3" width="20.5" style="622" customWidth="1"/>
    <col min="4" max="4" width="15.69921875" style="622" customWidth="1"/>
    <col min="5" max="5" width="31.19921875" style="622" customWidth="1"/>
    <col min="6" max="16384" width="8.69921875" style="622" customWidth="1"/>
  </cols>
  <sheetData>
    <row r="1" ht="15">
      <c r="E1" s="623"/>
    </row>
    <row r="2" spans="4:5" ht="15">
      <c r="D2" s="623"/>
      <c r="E2" s="624" t="s">
        <v>226</v>
      </c>
    </row>
    <row r="3" ht="15">
      <c r="E3" s="624" t="s">
        <v>205</v>
      </c>
    </row>
    <row r="4" ht="15">
      <c r="D4" s="625"/>
    </row>
    <row r="5" ht="15">
      <c r="D5" s="625"/>
    </row>
    <row r="6" ht="15">
      <c r="D6" s="623"/>
    </row>
    <row r="7" spans="2:5" ht="15.75">
      <c r="B7" s="439" t="s">
        <v>224</v>
      </c>
      <c r="C7" s="439"/>
      <c r="D7" s="439"/>
      <c r="E7" s="439"/>
    </row>
    <row r="8" ht="15">
      <c r="D8" s="329"/>
    </row>
    <row r="9" spans="2:5" ht="15.75">
      <c r="B9" s="626" t="s">
        <v>225</v>
      </c>
      <c r="C9" s="626"/>
      <c r="D9" s="626"/>
      <c r="E9" s="626"/>
    </row>
    <row r="11" spans="2:5" ht="30" customHeight="1">
      <c r="B11" s="631" t="s">
        <v>227</v>
      </c>
      <c r="C11" s="631"/>
      <c r="D11" s="631"/>
      <c r="E11" s="631"/>
    </row>
    <row r="13" spans="2:3" s="629" customFormat="1" ht="15.75">
      <c r="B13" s="627" t="s">
        <v>206</v>
      </c>
      <c r="C13" s="628" t="s">
        <v>207</v>
      </c>
    </row>
    <row r="14" spans="2:4" s="629" customFormat="1" ht="15.75">
      <c r="B14" s="627" t="s">
        <v>208</v>
      </c>
      <c r="C14" s="628" t="s">
        <v>209</v>
      </c>
      <c r="D14" s="630"/>
    </row>
    <row r="15" spans="2:3" s="629" customFormat="1" ht="15.75">
      <c r="B15" s="627" t="s">
        <v>210</v>
      </c>
      <c r="C15" s="628" t="s">
        <v>211</v>
      </c>
    </row>
    <row r="16" spans="2:3" s="629" customFormat="1" ht="15.75">
      <c r="B16" s="627" t="s">
        <v>212</v>
      </c>
      <c r="C16" s="628" t="s">
        <v>213</v>
      </c>
    </row>
    <row r="17" spans="2:3" s="629" customFormat="1" ht="15.75">
      <c r="B17" s="627" t="s">
        <v>214</v>
      </c>
      <c r="C17" s="628" t="s">
        <v>215</v>
      </c>
    </row>
    <row r="18" spans="2:3" s="629" customFormat="1" ht="15.75">
      <c r="B18" s="627" t="s">
        <v>216</v>
      </c>
      <c r="C18" s="628" t="s">
        <v>217</v>
      </c>
    </row>
    <row r="19" spans="2:3" s="629" customFormat="1" ht="15.75">
      <c r="B19" s="627" t="s">
        <v>218</v>
      </c>
      <c r="C19" s="628" t="s">
        <v>219</v>
      </c>
    </row>
    <row r="20" spans="2:3" s="629" customFormat="1" ht="15.75">
      <c r="B20" s="627" t="s">
        <v>220</v>
      </c>
      <c r="C20" s="628" t="s">
        <v>221</v>
      </c>
    </row>
    <row r="21" spans="2:3" ht="15.75">
      <c r="B21" s="627" t="s">
        <v>222</v>
      </c>
      <c r="C21" s="628" t="s">
        <v>223</v>
      </c>
    </row>
  </sheetData>
  <sheetProtection/>
  <mergeCells count="3">
    <mergeCell ref="B7:E7"/>
    <mergeCell ref="B9:E9"/>
    <mergeCell ref="B11:E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Normal="40" zoomScaleSheetLayoutView="100" zoomScalePageLayoutView="0" workbookViewId="0" topLeftCell="A1">
      <selection activeCell="A28" sqref="A28:I28"/>
    </sheetView>
  </sheetViews>
  <sheetFormatPr defaultColWidth="8.796875" defaultRowHeight="14.25"/>
  <cols>
    <col min="1" max="3" width="11" style="39" customWidth="1"/>
    <col min="4" max="9" width="10" style="39" customWidth="1"/>
    <col min="10" max="16384" width="8.69921875" style="39" customWidth="1"/>
  </cols>
  <sheetData>
    <row r="1" ht="12.75">
      <c r="I1" s="325" t="s">
        <v>174</v>
      </c>
    </row>
    <row r="2" ht="12.75">
      <c r="I2" s="317" t="s">
        <v>173</v>
      </c>
    </row>
    <row r="4" spans="1:10" ht="28.5" customHeight="1">
      <c r="A4" s="348" t="s">
        <v>176</v>
      </c>
      <c r="B4" s="348"/>
      <c r="C4" s="348"/>
      <c r="D4" s="348"/>
      <c r="E4" s="348"/>
      <c r="F4" s="348"/>
      <c r="G4" s="348"/>
      <c r="H4" s="348"/>
      <c r="I4" s="348"/>
      <c r="J4" s="167"/>
    </row>
    <row r="5" spans="1:10" ht="15.75" customHeight="1">
      <c r="A5" s="348" t="s">
        <v>43</v>
      </c>
      <c r="B5" s="348"/>
      <c r="C5" s="348"/>
      <c r="D5" s="348"/>
      <c r="E5" s="348"/>
      <c r="F5" s="348"/>
      <c r="G5" s="348"/>
      <c r="H5" s="348"/>
      <c r="I5" s="348"/>
      <c r="J5" s="108"/>
    </row>
    <row r="6" spans="1:10" ht="12.75">
      <c r="A6" s="322"/>
      <c r="B6" s="322"/>
      <c r="C6" s="322"/>
      <c r="D6" s="322"/>
      <c r="E6" s="322"/>
      <c r="F6" s="322"/>
      <c r="G6" s="322"/>
      <c r="H6" s="322"/>
      <c r="I6" s="322"/>
      <c r="J6" s="108"/>
    </row>
    <row r="7" spans="1:3" ht="12.75">
      <c r="A7" s="357" t="s">
        <v>0</v>
      </c>
      <c r="B7" s="357"/>
      <c r="C7" s="357"/>
    </row>
    <row r="8" spans="1:10" ht="54" customHeight="1">
      <c r="A8" s="354"/>
      <c r="B8" s="355"/>
      <c r="C8" s="355"/>
      <c r="D8" s="355"/>
      <c r="E8" s="355"/>
      <c r="F8" s="355"/>
      <c r="G8" s="355"/>
      <c r="H8" s="355"/>
      <c r="I8" s="356"/>
      <c r="J8" s="239"/>
    </row>
    <row r="9" spans="1:10" ht="13.5" customHeight="1">
      <c r="A9" s="138"/>
      <c r="B9" s="138"/>
      <c r="C9" s="138"/>
      <c r="D9" s="138"/>
      <c r="E9" s="138"/>
      <c r="F9" s="138"/>
      <c r="G9" s="138"/>
      <c r="H9" s="138"/>
      <c r="I9" s="138"/>
      <c r="J9" s="239"/>
    </row>
    <row r="10" spans="1:4" ht="13.5" customHeight="1">
      <c r="A10" s="370" t="s">
        <v>4</v>
      </c>
      <c r="B10" s="371"/>
      <c r="C10" s="371"/>
      <c r="D10" s="372"/>
    </row>
    <row r="11" spans="1:3" ht="13.5" customHeight="1" thickBot="1">
      <c r="A11" s="615"/>
      <c r="B11" s="615"/>
      <c r="C11" s="615"/>
    </row>
    <row r="12" spans="1:9" ht="21" customHeight="1" thickBot="1">
      <c r="A12" s="608" t="s">
        <v>95</v>
      </c>
      <c r="B12" s="608"/>
      <c r="C12" s="609"/>
      <c r="D12" s="605" t="s">
        <v>7</v>
      </c>
      <c r="E12" s="606"/>
      <c r="F12" s="605" t="s">
        <v>8</v>
      </c>
      <c r="G12" s="607"/>
      <c r="H12" s="259"/>
      <c r="I12" s="100"/>
    </row>
    <row r="13" spans="1:9" s="201" customFormat="1" ht="21" customHeight="1" thickBot="1">
      <c r="A13" s="602" t="s">
        <v>87</v>
      </c>
      <c r="B13" s="603"/>
      <c r="C13" s="604"/>
      <c r="D13" s="396"/>
      <c r="E13" s="397"/>
      <c r="F13" s="396"/>
      <c r="G13" s="617"/>
      <c r="H13" s="159"/>
      <c r="I13" s="255"/>
    </row>
    <row r="14" spans="1:9" s="201" customFormat="1" ht="13.5" customHeight="1">
      <c r="A14" s="258"/>
      <c r="B14" s="258"/>
      <c r="C14" s="258"/>
      <c r="D14" s="159"/>
      <c r="E14" s="159"/>
      <c r="F14" s="159"/>
      <c r="G14" s="159"/>
      <c r="H14" s="159"/>
      <c r="I14" s="255"/>
    </row>
    <row r="15" spans="1:9" s="201" customFormat="1" ht="21" customHeight="1" thickBot="1">
      <c r="A15" s="332" t="s">
        <v>94</v>
      </c>
      <c r="B15" s="332"/>
      <c r="C15" s="332"/>
      <c r="D15" s="159"/>
      <c r="E15" s="159"/>
      <c r="F15" s="159"/>
      <c r="G15" s="159"/>
      <c r="H15" s="159"/>
      <c r="I15" s="256"/>
    </row>
    <row r="16" spans="1:9" s="201" customFormat="1" ht="21" customHeight="1" thickBot="1">
      <c r="A16" s="602" t="s">
        <v>89</v>
      </c>
      <c r="B16" s="603"/>
      <c r="C16" s="604"/>
      <c r="D16" s="610"/>
      <c r="E16" s="611"/>
      <c r="F16" s="245"/>
      <c r="G16" s="245"/>
      <c r="H16" s="245"/>
      <c r="I16" s="245"/>
    </row>
    <row r="17" spans="1:9" s="201" customFormat="1" ht="13.5" customHeight="1">
      <c r="A17" s="258"/>
      <c r="B17" s="258"/>
      <c r="C17" s="258"/>
      <c r="D17" s="159"/>
      <c r="E17" s="159"/>
      <c r="F17" s="159"/>
      <c r="G17" s="159"/>
      <c r="H17" s="159"/>
      <c r="I17" s="159"/>
    </row>
    <row r="18" spans="1:9" ht="21" customHeight="1" thickBot="1">
      <c r="A18" s="616" t="s">
        <v>93</v>
      </c>
      <c r="B18" s="616"/>
      <c r="C18" s="616"/>
      <c r="D18" s="309"/>
      <c r="E18" s="309"/>
      <c r="F18" s="309"/>
      <c r="G18" s="309"/>
      <c r="H18" s="309"/>
      <c r="I18" s="309"/>
    </row>
    <row r="19" spans="1:11" s="201" customFormat="1" ht="21" customHeight="1" thickBot="1">
      <c r="A19" s="602" t="s">
        <v>86</v>
      </c>
      <c r="B19" s="603"/>
      <c r="C19" s="604"/>
      <c r="D19" s="598">
        <f>IF(D13="","",D13-F13)</f>
      </c>
      <c r="E19" s="599"/>
      <c r="F19" s="255"/>
      <c r="G19" s="255"/>
      <c r="H19" s="255"/>
      <c r="I19" s="255"/>
      <c r="K19" s="257"/>
    </row>
    <row r="20" spans="1:9" ht="21" customHeight="1" thickBot="1">
      <c r="A20" s="613" t="s">
        <v>154</v>
      </c>
      <c r="B20" s="603"/>
      <c r="C20" s="614"/>
      <c r="D20" s="600"/>
      <c r="E20" s="601"/>
      <c r="F20" s="245"/>
      <c r="G20" s="245"/>
      <c r="H20" s="245"/>
      <c r="I20" s="245"/>
    </row>
    <row r="21" spans="2:9" s="121" customFormat="1" ht="13.5" customHeight="1">
      <c r="B21" s="256"/>
      <c r="C21" s="256"/>
      <c r="D21" s="256"/>
      <c r="E21" s="256"/>
      <c r="F21" s="256"/>
      <c r="G21" s="256"/>
      <c r="H21" s="256"/>
      <c r="I21" s="256"/>
    </row>
    <row r="22" spans="1:9" s="121" customFormat="1" ht="13.5" customHeight="1">
      <c r="A22" s="256"/>
      <c r="B22" s="256"/>
      <c r="C22" s="256"/>
      <c r="D22" s="256"/>
      <c r="E22" s="256"/>
      <c r="F22" s="256"/>
      <c r="G22" s="256"/>
      <c r="H22" s="256"/>
      <c r="I22" s="256"/>
    </row>
    <row r="23" spans="1:10" ht="21" customHeight="1">
      <c r="A23" s="335" t="s">
        <v>169</v>
      </c>
      <c r="B23" s="335"/>
      <c r="C23" s="335"/>
      <c r="D23" s="4"/>
      <c r="E23" s="4"/>
      <c r="F23" s="102"/>
      <c r="G23" s="335" t="s">
        <v>170</v>
      </c>
      <c r="H23" s="335"/>
      <c r="I23" s="335"/>
      <c r="J23" s="188"/>
    </row>
    <row r="24" spans="1:10" ht="21" customHeight="1">
      <c r="A24" s="335"/>
      <c r="B24" s="335"/>
      <c r="C24" s="335"/>
      <c r="D24" s="4"/>
      <c r="E24" s="525" t="s">
        <v>157</v>
      </c>
      <c r="F24" s="4"/>
      <c r="G24" s="335"/>
      <c r="H24" s="335"/>
      <c r="I24" s="335"/>
      <c r="J24" s="188"/>
    </row>
    <row r="25" spans="1:10" ht="21" customHeight="1">
      <c r="A25" s="335"/>
      <c r="B25" s="335"/>
      <c r="C25" s="335"/>
      <c r="D25" s="4"/>
      <c r="E25" s="525"/>
      <c r="F25" s="4"/>
      <c r="G25" s="335"/>
      <c r="H25" s="335"/>
      <c r="I25" s="335"/>
      <c r="J25" s="188"/>
    </row>
    <row r="26" spans="1:11" s="249" customFormat="1" ht="28.5" customHeight="1">
      <c r="A26" s="337" t="s">
        <v>101</v>
      </c>
      <c r="B26" s="337"/>
      <c r="C26" s="337"/>
      <c r="D26" s="106"/>
      <c r="E26" s="106" t="s">
        <v>102</v>
      </c>
      <c r="F26" s="106"/>
      <c r="G26" s="337" t="s">
        <v>103</v>
      </c>
      <c r="H26" s="337"/>
      <c r="I26" s="337"/>
      <c r="J26" s="214"/>
      <c r="K26" s="260"/>
    </row>
    <row r="27" spans="1:11" s="249" customFormat="1" ht="15" customHeight="1">
      <c r="A27" s="105"/>
      <c r="B27" s="105"/>
      <c r="C27" s="105"/>
      <c r="D27" s="106"/>
      <c r="E27" s="106"/>
      <c r="F27" s="106"/>
      <c r="G27" s="105"/>
      <c r="H27" s="105"/>
      <c r="I27" s="105"/>
      <c r="J27" s="214"/>
      <c r="K27" s="260"/>
    </row>
    <row r="28" spans="1:9" ht="12.75">
      <c r="A28" s="612" t="s">
        <v>195</v>
      </c>
      <c r="B28" s="612"/>
      <c r="C28" s="612"/>
      <c r="D28" s="612"/>
      <c r="E28" s="612"/>
      <c r="F28" s="612"/>
      <c r="G28" s="612"/>
      <c r="H28" s="612"/>
      <c r="I28" s="612"/>
    </row>
  </sheetData>
  <sheetProtection/>
  <mergeCells count="26">
    <mergeCell ref="D16:E16"/>
    <mergeCell ref="A28:I28"/>
    <mergeCell ref="A20:C20"/>
    <mergeCell ref="A11:C11"/>
    <mergeCell ref="A15:C15"/>
    <mergeCell ref="A16:C16"/>
    <mergeCell ref="A18:C18"/>
    <mergeCell ref="A19:C19"/>
    <mergeCell ref="F13:G13"/>
    <mergeCell ref="G23:I25"/>
    <mergeCell ref="A4:I4"/>
    <mergeCell ref="A8:I8"/>
    <mergeCell ref="A13:C13"/>
    <mergeCell ref="D12:E12"/>
    <mergeCell ref="F12:G12"/>
    <mergeCell ref="A12:C12"/>
    <mergeCell ref="A7:C7"/>
    <mergeCell ref="D13:E13"/>
    <mergeCell ref="A10:D10"/>
    <mergeCell ref="A5:I5"/>
    <mergeCell ref="G26:I26"/>
    <mergeCell ref="A26:C26"/>
    <mergeCell ref="A23:C25"/>
    <mergeCell ref="D19:E19"/>
    <mergeCell ref="D20:E20"/>
    <mergeCell ref="E24:E25"/>
  </mergeCells>
  <printOptions/>
  <pageMargins left="0.984251968503937" right="0.1968503937007874" top="0.1968503937007874" bottom="0.1968503937007874" header="0.31496062992125984" footer="0.31496062992125984"/>
  <pageSetup fitToHeight="0" fitToWidth="1" horizontalDpi="600" verticalDpi="600" orientation="portrait" paperSize="9" scale="89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view="pageBreakPreview" zoomScale="70" zoomScaleNormal="50" zoomScaleSheetLayoutView="70" zoomScalePageLayoutView="0" workbookViewId="0" topLeftCell="A1">
      <selection activeCell="E3" sqref="E3"/>
    </sheetView>
  </sheetViews>
  <sheetFormatPr defaultColWidth="8.796875" defaultRowHeight="14.25"/>
  <cols>
    <col min="1" max="9" width="10" style="39" customWidth="1"/>
    <col min="10" max="16384" width="9" style="39" customWidth="1"/>
  </cols>
  <sheetData>
    <row r="1" ht="12.75">
      <c r="I1" s="324" t="s">
        <v>172</v>
      </c>
    </row>
    <row r="2" ht="12.75">
      <c r="I2" s="317" t="s">
        <v>173</v>
      </c>
    </row>
    <row r="4" spans="1:10" ht="43.5" customHeight="1">
      <c r="A4" s="348" t="s">
        <v>176</v>
      </c>
      <c r="B4" s="348"/>
      <c r="C4" s="348"/>
      <c r="D4" s="348"/>
      <c r="E4" s="348"/>
      <c r="F4" s="348"/>
      <c r="G4" s="348"/>
      <c r="H4" s="348"/>
      <c r="I4" s="348"/>
      <c r="J4" s="167"/>
    </row>
    <row r="5" spans="1:10" ht="15.75" customHeight="1">
      <c r="A5" s="348" t="s">
        <v>53</v>
      </c>
      <c r="B5" s="348"/>
      <c r="C5" s="348"/>
      <c r="D5" s="348"/>
      <c r="E5" s="348"/>
      <c r="F5" s="348"/>
      <c r="G5" s="348"/>
      <c r="H5" s="348"/>
      <c r="I5" s="348"/>
      <c r="J5" s="108"/>
    </row>
    <row r="6" spans="1:10" ht="12.75">
      <c r="A6" s="322"/>
      <c r="B6" s="322"/>
      <c r="C6" s="322"/>
      <c r="D6" s="322"/>
      <c r="E6" s="322"/>
      <c r="F6" s="322"/>
      <c r="G6" s="322"/>
      <c r="H6" s="322"/>
      <c r="I6" s="322"/>
      <c r="J6" s="108"/>
    </row>
    <row r="7" spans="1:2" ht="12.75">
      <c r="A7" s="357" t="s">
        <v>0</v>
      </c>
      <c r="B7" s="357"/>
    </row>
    <row r="8" spans="1:10" ht="54" customHeight="1">
      <c r="A8" s="354"/>
      <c r="B8" s="355"/>
      <c r="C8" s="355"/>
      <c r="D8" s="355"/>
      <c r="E8" s="355"/>
      <c r="F8" s="355"/>
      <c r="G8" s="355"/>
      <c r="H8" s="355"/>
      <c r="I8" s="356"/>
      <c r="J8" s="239"/>
    </row>
    <row r="9" spans="1:10" ht="13.5" customHeight="1">
      <c r="A9" s="138"/>
      <c r="B9" s="138"/>
      <c r="C9" s="138"/>
      <c r="D9" s="138"/>
      <c r="E9" s="138"/>
      <c r="F9" s="138"/>
      <c r="G9" s="138"/>
      <c r="H9" s="138"/>
      <c r="I9" s="138"/>
      <c r="J9" s="239"/>
    </row>
    <row r="10" spans="1:10" ht="18.75" customHeight="1">
      <c r="A10" s="240" t="s">
        <v>92</v>
      </c>
      <c r="B10" s="72"/>
      <c r="J10" s="239"/>
    </row>
    <row r="11" spans="1:10" ht="214.5" customHeight="1">
      <c r="A11" s="619"/>
      <c r="B11" s="620"/>
      <c r="C11" s="620"/>
      <c r="D11" s="620"/>
      <c r="E11" s="620"/>
      <c r="F11" s="620"/>
      <c r="G11" s="620"/>
      <c r="H11" s="620"/>
      <c r="I11" s="621"/>
      <c r="J11" s="239"/>
    </row>
    <row r="12" spans="1:10" ht="13.5" customHeight="1">
      <c r="A12" s="138"/>
      <c r="B12" s="138"/>
      <c r="C12" s="138"/>
      <c r="D12" s="138"/>
      <c r="E12" s="138"/>
      <c r="F12" s="138"/>
      <c r="G12" s="138"/>
      <c r="H12" s="138"/>
      <c r="I12" s="138"/>
      <c r="J12" s="239"/>
    </row>
    <row r="13" spans="1:10" ht="13.5" customHeight="1">
      <c r="A13" s="240" t="s">
        <v>46</v>
      </c>
      <c r="B13" s="72"/>
      <c r="J13" s="239"/>
    </row>
    <row r="14" spans="1:9" ht="180" customHeight="1">
      <c r="A14" s="619"/>
      <c r="B14" s="620"/>
      <c r="C14" s="620"/>
      <c r="D14" s="620"/>
      <c r="E14" s="620"/>
      <c r="F14" s="620"/>
      <c r="G14" s="620"/>
      <c r="H14" s="620"/>
      <c r="I14" s="621"/>
    </row>
    <row r="15" ht="13.5" customHeight="1"/>
    <row r="16" ht="13.5" customHeight="1"/>
    <row r="17" ht="13.5" customHeight="1"/>
    <row r="18" spans="1:10" ht="21" customHeight="1">
      <c r="A18" s="335" t="s">
        <v>171</v>
      </c>
      <c r="B18" s="335"/>
      <c r="C18" s="335"/>
      <c r="D18" s="4"/>
      <c r="E18" s="4"/>
      <c r="F18" s="102"/>
      <c r="G18" s="335" t="s">
        <v>169</v>
      </c>
      <c r="H18" s="335"/>
      <c r="I18" s="335"/>
      <c r="J18" s="188"/>
    </row>
    <row r="19" spans="1:10" ht="21" customHeight="1">
      <c r="A19" s="335"/>
      <c r="B19" s="335"/>
      <c r="C19" s="335"/>
      <c r="D19" s="4"/>
      <c r="E19" s="525" t="s">
        <v>165</v>
      </c>
      <c r="F19" s="4"/>
      <c r="G19" s="335"/>
      <c r="H19" s="335"/>
      <c r="I19" s="335"/>
      <c r="J19" s="188"/>
    </row>
    <row r="20" spans="1:10" ht="21" customHeight="1">
      <c r="A20" s="335"/>
      <c r="B20" s="335"/>
      <c r="C20" s="335"/>
      <c r="D20" s="4"/>
      <c r="E20" s="525"/>
      <c r="F20" s="4"/>
      <c r="G20" s="335"/>
      <c r="H20" s="335"/>
      <c r="I20" s="335"/>
      <c r="J20" s="188"/>
    </row>
    <row r="21" spans="1:11" s="249" customFormat="1" ht="28.5" customHeight="1">
      <c r="A21" s="337" t="s">
        <v>101</v>
      </c>
      <c r="B21" s="337"/>
      <c r="C21" s="337"/>
      <c r="D21" s="106"/>
      <c r="E21" s="106" t="s">
        <v>102</v>
      </c>
      <c r="F21" s="106"/>
      <c r="G21" s="337" t="s">
        <v>103</v>
      </c>
      <c r="H21" s="337"/>
      <c r="I21" s="337"/>
      <c r="J21" s="214"/>
      <c r="K21" s="260"/>
    </row>
    <row r="22" spans="1:11" s="249" customFormat="1" ht="28.5" customHeight="1">
      <c r="A22" s="105"/>
      <c r="B22" s="105"/>
      <c r="C22" s="105"/>
      <c r="D22" s="106"/>
      <c r="E22" s="106"/>
      <c r="F22" s="106"/>
      <c r="G22" s="105"/>
      <c r="H22" s="105"/>
      <c r="I22" s="105"/>
      <c r="J22" s="214"/>
      <c r="K22" s="260"/>
    </row>
    <row r="23" spans="1:11" s="249" customFormat="1" ht="15.75" customHeight="1">
      <c r="A23" s="105"/>
      <c r="B23" s="105"/>
      <c r="C23" s="105"/>
      <c r="D23" s="106"/>
      <c r="E23" s="106"/>
      <c r="F23" s="106"/>
      <c r="G23" s="105"/>
      <c r="H23" s="105"/>
      <c r="I23" s="105"/>
      <c r="J23" s="214"/>
      <c r="K23" s="260"/>
    </row>
    <row r="24" spans="1:9" ht="13.5" customHeight="1">
      <c r="A24" s="618" t="s">
        <v>195</v>
      </c>
      <c r="B24" s="618"/>
      <c r="C24" s="618"/>
      <c r="D24" s="618"/>
      <c r="E24" s="618"/>
      <c r="F24" s="618"/>
      <c r="G24" s="618"/>
      <c r="H24" s="618"/>
      <c r="I24" s="618"/>
    </row>
    <row r="28" ht="35.25" customHeight="1"/>
  </sheetData>
  <sheetProtection/>
  <mergeCells count="12">
    <mergeCell ref="A14:I14"/>
    <mergeCell ref="A11:I11"/>
    <mergeCell ref="G21:I21"/>
    <mergeCell ref="E19:E20"/>
    <mergeCell ref="A24:I24"/>
    <mergeCell ref="A4:I4"/>
    <mergeCell ref="A5:I5"/>
    <mergeCell ref="A7:B7"/>
    <mergeCell ref="A18:C20"/>
    <mergeCell ref="G18:I20"/>
    <mergeCell ref="A21:C21"/>
    <mergeCell ref="A8:I8"/>
  </mergeCells>
  <printOptions/>
  <pageMargins left="0.984251968503937" right="0.1968503937007874" top="0.1968503937007874" bottom="0.1968503937007874" header="0.31496062992125984" footer="0.31496062992125984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view="pageBreakPreview" zoomScale="90" zoomScaleSheetLayoutView="90" zoomScalePageLayoutView="0" workbookViewId="0" topLeftCell="A1">
      <selection activeCell="A45" sqref="A45:I46"/>
    </sheetView>
  </sheetViews>
  <sheetFormatPr defaultColWidth="8.796875" defaultRowHeight="14.25"/>
  <cols>
    <col min="1" max="1" width="7.19921875" style="39" customWidth="1"/>
    <col min="2" max="2" width="17.09765625" style="39" customWidth="1"/>
    <col min="3" max="8" width="11" style="39" customWidth="1"/>
    <col min="9" max="9" width="13.09765625" style="39" customWidth="1"/>
    <col min="10" max="16384" width="9" style="39" customWidth="1"/>
  </cols>
  <sheetData>
    <row r="1" spans="7:9" ht="12.75">
      <c r="G1" s="6"/>
      <c r="H1" s="6"/>
      <c r="I1" s="317" t="s">
        <v>191</v>
      </c>
    </row>
    <row r="2" spans="7:9" ht="12.75">
      <c r="G2" s="6"/>
      <c r="H2" s="6"/>
      <c r="I2" s="317" t="s">
        <v>173</v>
      </c>
    </row>
    <row r="4" spans="1:9" ht="30" customHeight="1">
      <c r="A4" s="347" t="s">
        <v>175</v>
      </c>
      <c r="B4" s="347"/>
      <c r="C4" s="347"/>
      <c r="D4" s="347"/>
      <c r="E4" s="347"/>
      <c r="F4" s="347"/>
      <c r="G4" s="347"/>
      <c r="H4" s="347"/>
      <c r="I4" s="347"/>
    </row>
    <row r="5" spans="1:9" ht="16.5" customHeight="1">
      <c r="A5" s="348" t="s">
        <v>27</v>
      </c>
      <c r="B5" s="348"/>
      <c r="C5" s="348"/>
      <c r="D5" s="348"/>
      <c r="E5" s="348"/>
      <c r="F5" s="348"/>
      <c r="G5" s="348"/>
      <c r="H5" s="348"/>
      <c r="I5" s="348"/>
    </row>
    <row r="6" spans="1:9" ht="16.5" customHeight="1">
      <c r="A6" s="322"/>
      <c r="B6" s="322"/>
      <c r="C6" s="322"/>
      <c r="D6" s="322"/>
      <c r="E6" s="322"/>
      <c r="F6" s="322"/>
      <c r="G6" s="322"/>
      <c r="H6" s="322"/>
      <c r="I6" s="322"/>
    </row>
    <row r="7" spans="1:2" ht="12.75">
      <c r="A7" s="357" t="s">
        <v>0</v>
      </c>
      <c r="B7" s="357"/>
    </row>
    <row r="8" spans="1:11" ht="54" customHeight="1">
      <c r="A8" s="354"/>
      <c r="B8" s="355"/>
      <c r="C8" s="355"/>
      <c r="D8" s="355"/>
      <c r="E8" s="355"/>
      <c r="F8" s="355"/>
      <c r="G8" s="355"/>
      <c r="H8" s="355"/>
      <c r="I8" s="356"/>
      <c r="K8" s="35" t="s">
        <v>5</v>
      </c>
    </row>
    <row r="9" spans="1:11" ht="13.5" customHeight="1">
      <c r="A9" s="138"/>
      <c r="B9" s="138"/>
      <c r="C9" s="138"/>
      <c r="D9" s="138"/>
      <c r="E9" s="138"/>
      <c r="F9" s="138"/>
      <c r="G9" s="138"/>
      <c r="H9" s="138"/>
      <c r="I9" s="138"/>
      <c r="K9" s="35"/>
    </row>
    <row r="10" spans="1:13" ht="13.5" customHeight="1">
      <c r="A10" s="370" t="s">
        <v>4</v>
      </c>
      <c r="B10" s="371"/>
      <c r="C10" s="371"/>
      <c r="D10" s="372"/>
      <c r="E10" s="322"/>
      <c r="F10" s="322"/>
      <c r="G10" s="322"/>
      <c r="H10" s="108"/>
      <c r="I10" s="108"/>
      <c r="M10" s="139"/>
    </row>
    <row r="11" spans="1:13" ht="13.5" customHeight="1" thickBot="1">
      <c r="A11" s="101"/>
      <c r="B11" s="101"/>
      <c r="C11" s="101"/>
      <c r="D11" s="322"/>
      <c r="E11" s="322"/>
      <c r="F11" s="322"/>
      <c r="G11" s="322"/>
      <c r="H11" s="108"/>
      <c r="I11" s="108"/>
      <c r="M11" s="139"/>
    </row>
    <row r="12" spans="1:13" s="121" customFormat="1" ht="28.5" customHeight="1" thickBot="1">
      <c r="A12" s="330" t="s">
        <v>94</v>
      </c>
      <c r="B12" s="331"/>
      <c r="C12" s="360" t="s">
        <v>11</v>
      </c>
      <c r="D12" s="361"/>
      <c r="E12" s="362" t="s">
        <v>12</v>
      </c>
      <c r="F12" s="363"/>
      <c r="G12" s="363"/>
      <c r="H12" s="364"/>
      <c r="I12" s="141"/>
      <c r="M12" s="142"/>
    </row>
    <row r="13" spans="1:13" s="121" customFormat="1" ht="28.5" customHeight="1" thickBot="1">
      <c r="A13" s="307"/>
      <c r="B13" s="308"/>
      <c r="C13" s="297" t="s">
        <v>28</v>
      </c>
      <c r="D13" s="298" t="s">
        <v>29</v>
      </c>
      <c r="E13" s="299" t="s">
        <v>30</v>
      </c>
      <c r="F13" s="296" t="s">
        <v>123</v>
      </c>
      <c r="G13" s="296" t="s">
        <v>90</v>
      </c>
      <c r="H13" s="300" t="s">
        <v>55</v>
      </c>
      <c r="I13" s="141"/>
      <c r="M13" s="142"/>
    </row>
    <row r="14" spans="1:13" s="121" customFormat="1" ht="28.5" customHeight="1">
      <c r="A14" s="358" t="s">
        <v>155</v>
      </c>
      <c r="B14" s="291" t="s">
        <v>104</v>
      </c>
      <c r="C14" s="301"/>
      <c r="D14" s="302"/>
      <c r="E14" s="301"/>
      <c r="F14" s="303"/>
      <c r="G14" s="303"/>
      <c r="H14" s="304"/>
      <c r="I14" s="141"/>
      <c r="M14" s="142"/>
    </row>
    <row r="15" spans="1:13" s="121" customFormat="1" ht="44.25" customHeight="1" thickBot="1">
      <c r="A15" s="359"/>
      <c r="B15" s="292" t="s">
        <v>105</v>
      </c>
      <c r="C15" s="265"/>
      <c r="D15" s="266"/>
      <c r="E15" s="265"/>
      <c r="F15" s="267"/>
      <c r="G15" s="267"/>
      <c r="H15" s="268"/>
      <c r="I15" s="141"/>
      <c r="M15" s="142"/>
    </row>
    <row r="16" spans="1:13" s="121" customFormat="1" ht="13.5" thickBot="1">
      <c r="A16" s="96"/>
      <c r="B16" s="143"/>
      <c r="C16" s="144"/>
      <c r="D16" s="144"/>
      <c r="E16" s="144"/>
      <c r="F16" s="144"/>
      <c r="G16" s="144"/>
      <c r="H16" s="144"/>
      <c r="I16" s="141"/>
      <c r="M16" s="142"/>
    </row>
    <row r="17" spans="1:9" ht="26.25" customHeight="1" thickBot="1">
      <c r="A17" s="332" t="s">
        <v>95</v>
      </c>
      <c r="B17" s="333"/>
      <c r="C17" s="349" t="s">
        <v>11</v>
      </c>
      <c r="D17" s="350"/>
      <c r="E17" s="351" t="s">
        <v>12</v>
      </c>
      <c r="F17" s="352"/>
      <c r="G17" s="352"/>
      <c r="H17" s="353"/>
      <c r="I17" s="108"/>
    </row>
    <row r="18" spans="1:9" ht="27.75" customHeight="1">
      <c r="A18" s="295" t="s">
        <v>155</v>
      </c>
      <c r="B18" s="318" t="s">
        <v>133</v>
      </c>
      <c r="C18" s="269"/>
      <c r="D18" s="270"/>
      <c r="E18" s="271"/>
      <c r="F18" s="272"/>
      <c r="G18" s="272"/>
      <c r="H18" s="270"/>
      <c r="I18" s="108"/>
    </row>
    <row r="19" spans="1:8" ht="27.75" customHeight="1">
      <c r="A19" s="373" t="s">
        <v>16</v>
      </c>
      <c r="B19" s="293" t="s">
        <v>17</v>
      </c>
      <c r="C19" s="145" t="s">
        <v>28</v>
      </c>
      <c r="D19" s="146" t="s">
        <v>29</v>
      </c>
      <c r="E19" s="147" t="s">
        <v>30</v>
      </c>
      <c r="F19" s="148" t="s">
        <v>123</v>
      </c>
      <c r="G19" s="148" t="s">
        <v>90</v>
      </c>
      <c r="H19" s="149" t="s">
        <v>55</v>
      </c>
    </row>
    <row r="20" spans="1:9" ht="34.5" customHeight="1" thickBot="1">
      <c r="A20" s="374"/>
      <c r="B20" s="294" t="s">
        <v>196</v>
      </c>
      <c r="C20" s="182"/>
      <c r="D20" s="183"/>
      <c r="E20" s="184"/>
      <c r="F20" s="185"/>
      <c r="G20" s="185"/>
      <c r="H20" s="183"/>
      <c r="I20" s="150"/>
    </row>
    <row r="21" spans="1:9" ht="14.25" customHeight="1">
      <c r="A21" s="38"/>
      <c r="B21" s="38"/>
      <c r="C21" s="144"/>
      <c r="D21" s="144"/>
      <c r="E21" s="144"/>
      <c r="F21" s="144"/>
      <c r="G21" s="144"/>
      <c r="H21" s="144"/>
      <c r="I21" s="150"/>
    </row>
    <row r="22" spans="1:9" ht="14.25" customHeight="1" thickBot="1">
      <c r="A22" s="334" t="s">
        <v>93</v>
      </c>
      <c r="B22" s="334"/>
      <c r="C22" s="160"/>
      <c r="D22" s="160"/>
      <c r="E22" s="160"/>
      <c r="F22" s="160"/>
      <c r="G22" s="160"/>
      <c r="H22" s="160"/>
      <c r="I22" s="150"/>
    </row>
    <row r="23" spans="1:9" ht="40.5" customHeight="1" thickBot="1">
      <c r="A23" s="377" t="s">
        <v>31</v>
      </c>
      <c r="B23" s="378"/>
      <c r="C23" s="378"/>
      <c r="D23" s="378"/>
      <c r="E23" s="378"/>
      <c r="F23" s="378"/>
      <c r="G23" s="378"/>
      <c r="H23" s="379"/>
      <c r="I23" s="151" t="s">
        <v>118</v>
      </c>
    </row>
    <row r="24" spans="1:9" ht="14.25" customHeight="1">
      <c r="A24" s="382" t="s">
        <v>13</v>
      </c>
      <c r="B24" s="383"/>
      <c r="C24" s="13">
        <f>ROUND(20*C20/1000,3)</f>
        <v>0</v>
      </c>
      <c r="D24" s="14">
        <f>ROUND(20*D20/1000,3)</f>
        <v>0</v>
      </c>
      <c r="E24" s="44">
        <f>ROUND(1.8*E20/1000,3)</f>
        <v>0</v>
      </c>
      <c r="F24" s="13">
        <f>ROUND(F20*15/1000000000,3)</f>
        <v>0</v>
      </c>
      <c r="G24" s="13">
        <f>ROUND(0.001*G20,3)</f>
        <v>0</v>
      </c>
      <c r="H24" s="14">
        <v>0</v>
      </c>
      <c r="I24" s="179">
        <f>(C24+D24)-(E24+F24+G24+H24)</f>
        <v>0</v>
      </c>
    </row>
    <row r="25" spans="1:9" ht="14.25" customHeight="1">
      <c r="A25" s="345" t="s">
        <v>147</v>
      </c>
      <c r="B25" s="346"/>
      <c r="C25" s="15">
        <f>ROUND(9.6*C20/1000,3)</f>
        <v>0</v>
      </c>
      <c r="D25" s="16">
        <f>ROUND(9.6*D20/1000,3)</f>
        <v>0</v>
      </c>
      <c r="E25" s="45">
        <f>ROUND(5.7*E20/1000,3)</f>
        <v>0</v>
      </c>
      <c r="F25" s="15">
        <f>ROUND(F20*0.6/1000000000,3)</f>
        <v>0</v>
      </c>
      <c r="G25" s="15">
        <f>ROUND(0.00011*G20,3)</f>
        <v>0</v>
      </c>
      <c r="H25" s="16">
        <v>0</v>
      </c>
      <c r="I25" s="180">
        <f>(C25+D25)-(E25+F25+G25+H25)</f>
        <v>0</v>
      </c>
    </row>
    <row r="26" spans="1:9" ht="14.25" customHeight="1">
      <c r="A26" s="375" t="s">
        <v>148</v>
      </c>
      <c r="B26" s="376"/>
      <c r="C26" s="15">
        <f>ROUND(1*C20/1000,3)</f>
        <v>0</v>
      </c>
      <c r="D26" s="16">
        <f>ROUND(1.5*D20/1000,3)</f>
        <v>0</v>
      </c>
      <c r="E26" s="45">
        <f>ROUND(5*E20/1000,3)</f>
        <v>0</v>
      </c>
      <c r="F26" s="17">
        <f>ROUND(F20*1280/1000000000,3)</f>
        <v>0</v>
      </c>
      <c r="G26" s="15">
        <f>ROUND(0.001*G20,3)</f>
        <v>0</v>
      </c>
      <c r="H26" s="59">
        <v>0</v>
      </c>
      <c r="I26" s="180">
        <f>(C26+D26)-(E26+F26+G26+H26)</f>
        <v>0</v>
      </c>
    </row>
    <row r="27" spans="1:9" ht="14.25" customHeight="1">
      <c r="A27" s="375" t="s">
        <v>14</v>
      </c>
      <c r="B27" s="376"/>
      <c r="C27" s="15">
        <f>ROUND(45*C20/1000,3)</f>
        <v>0</v>
      </c>
      <c r="D27" s="16">
        <f>ROUND(25*D20/1000,3)</f>
        <v>0</v>
      </c>
      <c r="E27" s="45">
        <f>ROUND(0.6*E20/1000,3)</f>
        <v>0</v>
      </c>
      <c r="F27" s="17">
        <f>ROUND(F20*360/1000000000,3)</f>
        <v>0</v>
      </c>
      <c r="G27" s="15">
        <f>ROUND(0.004*G20,3)</f>
        <v>0</v>
      </c>
      <c r="H27" s="59">
        <v>0</v>
      </c>
      <c r="I27" s="180">
        <f>(C27+D27)-(E27+F27+G27+H27)</f>
        <v>0</v>
      </c>
    </row>
    <row r="28" spans="1:15" ht="14.25" customHeight="1" thickBot="1">
      <c r="A28" s="380" t="s">
        <v>192</v>
      </c>
      <c r="B28" s="381"/>
      <c r="C28" s="18">
        <f>ROUND(C32*C33*C20/1000,3)</f>
        <v>0</v>
      </c>
      <c r="D28" s="19">
        <f>ROUND(D32*D33*D20/1000,3)</f>
        <v>0</v>
      </c>
      <c r="E28" s="46">
        <f>ROUND(E32*E33*E20/1000,3)</f>
        <v>0</v>
      </c>
      <c r="F28" s="20">
        <f>ROUND(F20*F32*F33*10^(-6),3)</f>
        <v>0</v>
      </c>
      <c r="G28" s="18">
        <v>0</v>
      </c>
      <c r="H28" s="60">
        <f>ROUND(H20*G33/1000,3)</f>
        <v>0</v>
      </c>
      <c r="I28" s="181">
        <f>(C28+D28)-(E28+F28+G28+H28)</f>
        <v>0</v>
      </c>
      <c r="K28" s="5"/>
      <c r="L28" s="5"/>
      <c r="M28" s="5"/>
      <c r="N28" s="5"/>
      <c r="O28" s="5"/>
    </row>
    <row r="29" spans="1:9" ht="21" customHeight="1" thickBot="1">
      <c r="A29" s="338" t="s">
        <v>15</v>
      </c>
      <c r="B29" s="339"/>
      <c r="C29" s="339"/>
      <c r="D29" s="339"/>
      <c r="E29" s="339"/>
      <c r="F29" s="339"/>
      <c r="G29" s="340"/>
      <c r="H29" s="368">
        <f>ROUND(2.9*I24+0.5*I27+2.9*I26+I25,3)</f>
        <v>0</v>
      </c>
      <c r="I29" s="369"/>
    </row>
    <row r="30" spans="2:9" ht="14.25" customHeight="1" thickBot="1">
      <c r="B30" s="10"/>
      <c r="C30" s="11"/>
      <c r="D30" s="12"/>
      <c r="E30" s="12"/>
      <c r="F30" s="12"/>
      <c r="G30" s="68"/>
      <c r="H30" s="69"/>
      <c r="I30" s="69"/>
    </row>
    <row r="31" spans="1:7" ht="28.5" customHeight="1" thickBot="1">
      <c r="A31" s="341" t="s">
        <v>38</v>
      </c>
      <c r="B31" s="342"/>
      <c r="C31" s="62" t="s">
        <v>20</v>
      </c>
      <c r="D31" s="63" t="s">
        <v>21</v>
      </c>
      <c r="E31" s="63" t="s">
        <v>22</v>
      </c>
      <c r="F31" s="152" t="s">
        <v>48</v>
      </c>
      <c r="G31" s="64" t="s">
        <v>24</v>
      </c>
    </row>
    <row r="32" spans="1:7" ht="21" customHeight="1">
      <c r="A32" s="343" t="s">
        <v>128</v>
      </c>
      <c r="B32" s="344"/>
      <c r="C32" s="153">
        <v>20.7</v>
      </c>
      <c r="D32" s="154">
        <v>28.2</v>
      </c>
      <c r="E32" s="154">
        <v>43</v>
      </c>
      <c r="F32" s="155">
        <v>36.56</v>
      </c>
      <c r="G32" s="156" t="s">
        <v>47</v>
      </c>
    </row>
    <row r="33" spans="1:7" ht="21" customHeight="1" thickBot="1">
      <c r="A33" s="359" t="s">
        <v>134</v>
      </c>
      <c r="B33" s="367"/>
      <c r="C33" s="65">
        <v>97.5</v>
      </c>
      <c r="D33" s="47">
        <v>107</v>
      </c>
      <c r="E33" s="47">
        <v>74.1</v>
      </c>
      <c r="F33" s="157">
        <v>55.33</v>
      </c>
      <c r="G33" s="158">
        <v>95.05</v>
      </c>
    </row>
    <row r="34" spans="2:8" ht="13.5" customHeight="1">
      <c r="B34" s="159"/>
      <c r="C34" s="159"/>
      <c r="D34" s="159"/>
      <c r="E34" s="320"/>
      <c r="F34" s="96"/>
      <c r="G34" s="96"/>
      <c r="H34" s="96"/>
    </row>
    <row r="35" spans="2:8" ht="13.5" customHeight="1">
      <c r="B35" s="159"/>
      <c r="C35" s="159"/>
      <c r="D35" s="159"/>
      <c r="E35" s="320"/>
      <c r="F35" s="96"/>
      <c r="G35" s="96"/>
      <c r="H35" s="96"/>
    </row>
    <row r="36" spans="2:8" ht="13.5" customHeight="1">
      <c r="B36" s="159"/>
      <c r="C36" s="159"/>
      <c r="D36" s="159"/>
      <c r="E36" s="320"/>
      <c r="F36" s="96"/>
      <c r="G36" s="96"/>
      <c r="H36" s="96"/>
    </row>
    <row r="37" spans="2:8" ht="13.5" customHeight="1">
      <c r="B37" s="159"/>
      <c r="C37" s="159"/>
      <c r="D37" s="159"/>
      <c r="E37" s="320"/>
      <c r="F37" s="96"/>
      <c r="G37" s="96"/>
      <c r="H37" s="96"/>
    </row>
    <row r="38" spans="2:8" ht="13.5" customHeight="1">
      <c r="B38" s="159"/>
      <c r="C38" s="159"/>
      <c r="D38" s="159"/>
      <c r="E38" s="320"/>
      <c r="F38" s="96"/>
      <c r="G38" s="96"/>
      <c r="H38" s="96"/>
    </row>
    <row r="39" spans="1:9" ht="21" customHeight="1">
      <c r="A39" s="335" t="s">
        <v>156</v>
      </c>
      <c r="B39" s="335"/>
      <c r="C39" s="335"/>
      <c r="D39" s="102"/>
      <c r="E39" s="4"/>
      <c r="F39" s="4"/>
      <c r="G39" s="336" t="s">
        <v>158</v>
      </c>
      <c r="H39" s="336"/>
      <c r="I39" s="336"/>
    </row>
    <row r="40" spans="1:9" ht="21" customHeight="1">
      <c r="A40" s="335"/>
      <c r="B40" s="335"/>
      <c r="C40" s="335"/>
      <c r="D40" s="4"/>
      <c r="E40" s="4"/>
      <c r="F40" s="4"/>
      <c r="G40" s="336"/>
      <c r="H40" s="336"/>
      <c r="I40" s="336"/>
    </row>
    <row r="41" spans="1:9" ht="21" customHeight="1">
      <c r="A41" s="335"/>
      <c r="B41" s="335"/>
      <c r="C41" s="335"/>
      <c r="D41" s="4"/>
      <c r="E41" s="306" t="s">
        <v>157</v>
      </c>
      <c r="F41" s="4"/>
      <c r="G41" s="336"/>
      <c r="H41" s="336"/>
      <c r="I41" s="336"/>
    </row>
    <row r="42" spans="1:9" s="125" customFormat="1" ht="27.75" customHeight="1">
      <c r="A42" s="337" t="s">
        <v>101</v>
      </c>
      <c r="B42" s="337"/>
      <c r="C42" s="337"/>
      <c r="D42" s="4"/>
      <c r="E42" s="106" t="s">
        <v>102</v>
      </c>
      <c r="F42" s="327"/>
      <c r="G42" s="337" t="s">
        <v>103</v>
      </c>
      <c r="H42" s="337"/>
      <c r="I42" s="337"/>
    </row>
    <row r="43" spans="2:6" ht="13.5" customHeight="1">
      <c r="B43" s="140"/>
      <c r="C43" s="140"/>
      <c r="D43" s="159"/>
      <c r="E43" s="159"/>
      <c r="F43" s="159"/>
    </row>
    <row r="44" spans="2:6" ht="13.5" customHeight="1">
      <c r="B44" s="140"/>
      <c r="C44" s="140"/>
      <c r="D44" s="159"/>
      <c r="E44" s="159"/>
      <c r="F44" s="159"/>
    </row>
    <row r="45" spans="1:9" ht="54" customHeight="1">
      <c r="A45" s="365" t="s">
        <v>193</v>
      </c>
      <c r="B45" s="365"/>
      <c r="C45" s="365"/>
      <c r="D45" s="365"/>
      <c r="E45" s="365"/>
      <c r="F45" s="365"/>
      <c r="G45" s="365"/>
      <c r="H45" s="365"/>
      <c r="I45" s="365"/>
    </row>
    <row r="46" spans="1:9" ht="12.75">
      <c r="A46" s="366"/>
      <c r="B46" s="366"/>
      <c r="C46" s="366"/>
      <c r="D46" s="366"/>
      <c r="E46" s="366"/>
      <c r="F46" s="366"/>
      <c r="G46" s="366"/>
      <c r="H46" s="366"/>
      <c r="I46" s="366"/>
    </row>
  </sheetData>
  <sheetProtection/>
  <mergeCells count="30">
    <mergeCell ref="A45:I46"/>
    <mergeCell ref="A33:B33"/>
    <mergeCell ref="H29:I29"/>
    <mergeCell ref="A10:D10"/>
    <mergeCell ref="A19:A20"/>
    <mergeCell ref="A26:B26"/>
    <mergeCell ref="A27:B27"/>
    <mergeCell ref="A23:H23"/>
    <mergeCell ref="A28:B28"/>
    <mergeCell ref="A24:B24"/>
    <mergeCell ref="A25:B25"/>
    <mergeCell ref="A4:I4"/>
    <mergeCell ref="A5:I5"/>
    <mergeCell ref="C17:D17"/>
    <mergeCell ref="E17:H17"/>
    <mergeCell ref="A8:I8"/>
    <mergeCell ref="A7:B7"/>
    <mergeCell ref="A14:A15"/>
    <mergeCell ref="C12:D12"/>
    <mergeCell ref="E12:H12"/>
    <mergeCell ref="A12:B12"/>
    <mergeCell ref="A17:B17"/>
    <mergeCell ref="A22:B22"/>
    <mergeCell ref="A39:C41"/>
    <mergeCell ref="G39:I41"/>
    <mergeCell ref="A42:C42"/>
    <mergeCell ref="G42:I42"/>
    <mergeCell ref="A29:G29"/>
    <mergeCell ref="A31:B31"/>
    <mergeCell ref="A32:B32"/>
  </mergeCells>
  <printOptions/>
  <pageMargins left="0.984251968503937" right="0.1968503937007874" top="0.1968503937007874" bottom="0.1968503937007874" header="0" footer="0"/>
  <pageSetup fitToHeight="0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view="pageBreakPreview" zoomScale="70" zoomScaleSheetLayoutView="70" zoomScalePageLayoutView="0" workbookViewId="0" topLeftCell="A1">
      <selection activeCell="F13" sqref="F13"/>
    </sheetView>
  </sheetViews>
  <sheetFormatPr defaultColWidth="8.796875" defaultRowHeight="14.25"/>
  <cols>
    <col min="1" max="1" width="27.8984375" style="39" customWidth="1"/>
    <col min="2" max="4" width="12.5" style="39" customWidth="1"/>
    <col min="5" max="5" width="14" style="39" customWidth="1"/>
    <col min="6" max="7" width="12.5" style="39" customWidth="1"/>
    <col min="8" max="8" width="10" style="39" bestFit="1" customWidth="1"/>
    <col min="9" max="13" width="9" style="39" customWidth="1"/>
    <col min="14" max="14" width="10.19921875" style="39" customWidth="1"/>
    <col min="15" max="16384" width="9" style="39" customWidth="1"/>
  </cols>
  <sheetData>
    <row r="1" ht="12.75">
      <c r="G1" s="317" t="s">
        <v>186</v>
      </c>
    </row>
    <row r="2" ht="12.75">
      <c r="G2" s="324" t="s">
        <v>173</v>
      </c>
    </row>
    <row r="4" spans="1:7" ht="40.5" customHeight="1">
      <c r="A4" s="347" t="s">
        <v>203</v>
      </c>
      <c r="B4" s="347"/>
      <c r="C4" s="347"/>
      <c r="D4" s="347"/>
      <c r="E4" s="347"/>
      <c r="F4" s="347"/>
      <c r="G4" s="347"/>
    </row>
    <row r="5" spans="1:7" ht="16.5" customHeight="1">
      <c r="A5" s="348" t="s">
        <v>26</v>
      </c>
      <c r="B5" s="348"/>
      <c r="C5" s="348"/>
      <c r="D5" s="348"/>
      <c r="E5" s="348"/>
      <c r="F5" s="348"/>
      <c r="G5" s="348"/>
    </row>
    <row r="6" spans="1:7" ht="18" customHeight="1">
      <c r="A6" s="423"/>
      <c r="B6" s="423"/>
      <c r="C6" s="423"/>
      <c r="D6" s="423"/>
      <c r="E6" s="423"/>
      <c r="F6" s="423"/>
      <c r="G6" s="423"/>
    </row>
    <row r="7" spans="1:7" ht="18" customHeight="1">
      <c r="A7" s="424"/>
      <c r="B7" s="424"/>
      <c r="C7" s="424"/>
      <c r="D7" s="424"/>
      <c r="E7" s="424"/>
      <c r="F7" s="424"/>
      <c r="G7" s="424"/>
    </row>
    <row r="8" ht="12.75">
      <c r="A8" s="135" t="s">
        <v>0</v>
      </c>
    </row>
    <row r="9" spans="1:11" ht="54" customHeight="1">
      <c r="A9" s="425"/>
      <c r="B9" s="426"/>
      <c r="C9" s="426"/>
      <c r="D9" s="426"/>
      <c r="E9" s="426"/>
      <c r="F9" s="426"/>
      <c r="G9" s="427"/>
      <c r="K9" s="35"/>
    </row>
    <row r="10" spans="11:14" ht="14.25" customHeight="1">
      <c r="K10" s="119"/>
      <c r="L10" s="119"/>
      <c r="M10" s="119"/>
      <c r="N10" s="119"/>
    </row>
    <row r="11" spans="1:14" ht="21" customHeight="1">
      <c r="A11" s="428" t="s">
        <v>4</v>
      </c>
      <c r="B11" s="429"/>
      <c r="C11" s="430"/>
      <c r="D11" s="212"/>
      <c r="E11" s="212"/>
      <c r="F11" s="120"/>
      <c r="G11" s="120"/>
      <c r="K11" s="119"/>
      <c r="L11" s="119"/>
      <c r="M11" s="119"/>
      <c r="N11" s="119"/>
    </row>
    <row r="12" spans="1:14" ht="21" customHeight="1">
      <c r="A12" s="384" t="s">
        <v>85</v>
      </c>
      <c r="B12" s="385"/>
      <c r="C12" s="385"/>
      <c r="D12" s="385"/>
      <c r="E12" s="386"/>
      <c r="F12" s="115"/>
      <c r="G12" s="115"/>
      <c r="K12" s="119"/>
      <c r="L12" s="119"/>
      <c r="M12" s="119"/>
      <c r="N12" s="119"/>
    </row>
    <row r="13" spans="1:14" s="121" customFormat="1" ht="13.5" customHeight="1">
      <c r="A13" s="98"/>
      <c r="B13" s="98"/>
      <c r="C13" s="98"/>
      <c r="D13" s="98"/>
      <c r="E13" s="98"/>
      <c r="F13" s="98"/>
      <c r="G13" s="98"/>
      <c r="K13" s="122"/>
      <c r="L13" s="122"/>
      <c r="M13" s="122"/>
      <c r="N13" s="122"/>
    </row>
    <row r="14" spans="1:14" ht="13.5" customHeight="1" thickBot="1">
      <c r="A14" s="197" t="s">
        <v>94</v>
      </c>
      <c r="K14" s="119"/>
      <c r="L14" s="119"/>
      <c r="M14" s="119"/>
      <c r="N14" s="119"/>
    </row>
    <row r="15" spans="1:14" ht="43.5" customHeight="1" thickBot="1">
      <c r="A15" s="99" t="s">
        <v>106</v>
      </c>
      <c r="B15" s="421"/>
      <c r="C15" s="421"/>
      <c r="D15" s="422"/>
      <c r="K15" s="119"/>
      <c r="L15" s="119"/>
      <c r="M15" s="119"/>
      <c r="N15" s="119"/>
    </row>
    <row r="16" spans="1:14" ht="44.25" customHeight="1" thickBot="1">
      <c r="A16" s="312" t="s">
        <v>96</v>
      </c>
      <c r="B16" s="420"/>
      <c r="C16" s="421"/>
      <c r="D16" s="422"/>
      <c r="K16" s="119"/>
      <c r="L16" s="119"/>
      <c r="M16" s="119"/>
      <c r="N16" s="119"/>
    </row>
    <row r="17" spans="11:14" ht="15" customHeight="1">
      <c r="K17" s="119"/>
      <c r="L17" s="119"/>
      <c r="M17" s="119"/>
      <c r="N17" s="119"/>
    </row>
    <row r="18" spans="1:14" ht="14.25" customHeight="1" thickBot="1">
      <c r="A18" s="197" t="s">
        <v>95</v>
      </c>
      <c r="K18" s="119"/>
      <c r="L18" s="119"/>
      <c r="M18" s="119"/>
      <c r="N18" s="119"/>
    </row>
    <row r="19" spans="1:12" ht="27.75" customHeight="1" thickBot="1">
      <c r="A19" s="401" t="s">
        <v>7</v>
      </c>
      <c r="B19" s="402"/>
      <c r="C19" s="402"/>
      <c r="D19" s="403"/>
      <c r="E19" s="404" t="s">
        <v>122</v>
      </c>
      <c r="F19" s="405"/>
      <c r="G19" s="406"/>
      <c r="I19" s="119"/>
      <c r="J19" s="119"/>
      <c r="K19" s="119"/>
      <c r="L19" s="119"/>
    </row>
    <row r="20" spans="1:13" ht="36.75" customHeight="1">
      <c r="A20" s="161" t="s">
        <v>38</v>
      </c>
      <c r="B20" s="109" t="s">
        <v>20</v>
      </c>
      <c r="C20" s="110" t="s">
        <v>39</v>
      </c>
      <c r="D20" s="111" t="s">
        <v>22</v>
      </c>
      <c r="E20" s="163" t="s">
        <v>132</v>
      </c>
      <c r="F20" s="407"/>
      <c r="G20" s="408"/>
      <c r="H20" s="76"/>
      <c r="I20" s="76"/>
      <c r="J20" s="76"/>
      <c r="K20" s="78"/>
      <c r="L20" s="78"/>
      <c r="M20" s="400"/>
    </row>
    <row r="21" spans="1:13" ht="37.5" customHeight="1">
      <c r="A21" s="162" t="s">
        <v>130</v>
      </c>
      <c r="B21" s="263"/>
      <c r="C21" s="264"/>
      <c r="D21" s="262"/>
      <c r="E21" s="164" t="s">
        <v>188</v>
      </c>
      <c r="F21" s="413"/>
      <c r="G21" s="414"/>
      <c r="H21" s="76"/>
      <c r="I21" s="76"/>
      <c r="J21" s="76"/>
      <c r="K21" s="112"/>
      <c r="L21" s="112"/>
      <c r="M21" s="400"/>
    </row>
    <row r="22" spans="1:13" ht="44.25" customHeight="1" thickBot="1">
      <c r="A22" s="164" t="s">
        <v>131</v>
      </c>
      <c r="B22" s="275"/>
      <c r="C22" s="276"/>
      <c r="D22" s="277"/>
      <c r="E22" s="162" t="s">
        <v>189</v>
      </c>
      <c r="F22" s="413"/>
      <c r="G22" s="414"/>
      <c r="H22" s="76"/>
      <c r="I22" s="76"/>
      <c r="J22" s="76"/>
      <c r="K22" s="77"/>
      <c r="L22" s="77"/>
      <c r="M22" s="78"/>
    </row>
    <row r="23" spans="1:13" ht="46.5" customHeight="1" thickBot="1">
      <c r="A23" s="278"/>
      <c r="B23" s="278"/>
      <c r="C23" s="278"/>
      <c r="D23" s="279"/>
      <c r="E23" s="165" t="s">
        <v>91</v>
      </c>
      <c r="F23" s="409"/>
      <c r="G23" s="410"/>
      <c r="H23" s="76"/>
      <c r="I23" s="76"/>
      <c r="J23" s="76"/>
      <c r="K23" s="77"/>
      <c r="L23" s="77"/>
      <c r="M23" s="78"/>
    </row>
    <row r="24" spans="1:13" ht="14.25" customHeight="1" thickBot="1">
      <c r="A24" s="198" t="s">
        <v>93</v>
      </c>
      <c r="B24" s="133"/>
      <c r="C24" s="133"/>
      <c r="D24" s="133"/>
      <c r="E24" s="133"/>
      <c r="F24" s="133"/>
      <c r="G24" s="133"/>
      <c r="H24" s="76"/>
      <c r="I24" s="76"/>
      <c r="J24" s="76"/>
      <c r="K24" s="79"/>
      <c r="L24" s="79"/>
      <c r="M24" s="79"/>
    </row>
    <row r="25" spans="1:14" ht="30" customHeight="1" thickBot="1">
      <c r="A25" s="411" t="s">
        <v>56</v>
      </c>
      <c r="B25" s="412"/>
      <c r="C25" s="412"/>
      <c r="D25" s="412"/>
      <c r="E25" s="97" t="s">
        <v>120</v>
      </c>
      <c r="F25" s="80" t="s">
        <v>121</v>
      </c>
      <c r="G25" s="80" t="s">
        <v>190</v>
      </c>
      <c r="I25" s="76"/>
      <c r="J25" s="76"/>
      <c r="K25" s="76"/>
      <c r="L25" s="79"/>
      <c r="M25" s="79"/>
      <c r="N25" s="79"/>
    </row>
    <row r="26" spans="1:14" ht="14.25" customHeight="1">
      <c r="A26" s="288" t="s">
        <v>127</v>
      </c>
      <c r="B26" s="15">
        <f>ROUND(20*B22/1000,3)</f>
        <v>0</v>
      </c>
      <c r="C26" s="15">
        <f>IF(C22="",0,ROUND(20*C22/1000,3))</f>
        <v>0</v>
      </c>
      <c r="D26" s="16">
        <f>IF(D22="",0,ROUND(1.8*D22/1000,3))</f>
        <v>0</v>
      </c>
      <c r="E26" s="116">
        <f>($C$39/1000)*($F$21*$B$15/1000-$E$32)</f>
        <v>0</v>
      </c>
      <c r="F26" s="134">
        <f>IF($B$15="","",IF(B26+C26+D26=0,"",B26+C26+D26-E26))</f>
      </c>
      <c r="G26" s="134">
        <f>IF($B$15="","",IF(B26+C26+D26=0,(($F$21*$B$15/1000)/0.88)*(3.6/$B$35)*(20/1000)-E26,""))</f>
      </c>
      <c r="I26" s="76"/>
      <c r="J26" s="76"/>
      <c r="K26" s="76"/>
      <c r="L26" s="79"/>
      <c r="M26" s="79"/>
      <c r="N26" s="79"/>
    </row>
    <row r="27" spans="1:14" ht="14.25" customHeight="1">
      <c r="A27" s="289" t="s">
        <v>150</v>
      </c>
      <c r="B27" s="17">
        <f>IF(B22="",0,ROUND(9.6*B22/1000,3))</f>
        <v>0</v>
      </c>
      <c r="C27" s="17">
        <f>IF(C22="",0,ROUND(9.6*C22/1000,3))</f>
        <v>0</v>
      </c>
      <c r="D27" s="59">
        <f>IF(D22="",0,ROUND(5.7*D22/1000,3))</f>
        <v>0</v>
      </c>
      <c r="E27" s="117">
        <f>($E$39/1000)*($F$21*$B$15/1000-$E$32)</f>
        <v>0</v>
      </c>
      <c r="F27" s="134">
        <f>IF($B$15="","",IF(B27+C27+D27=0,"",B27+C27+D27-E27))</f>
      </c>
      <c r="G27" s="134">
        <f>IF($B$15="","",IF(B27+C27+D27=0,(($F$21*$B$15/1000)/0.88)*(3.6/$B$35)*(9.6/1000)-E27,""))</f>
      </c>
      <c r="I27" s="76"/>
      <c r="J27" s="76"/>
      <c r="K27" s="76"/>
      <c r="L27" s="79"/>
      <c r="M27" s="79"/>
      <c r="N27" s="79"/>
    </row>
    <row r="28" spans="1:11" ht="14.25" customHeight="1">
      <c r="A28" s="289" t="s">
        <v>151</v>
      </c>
      <c r="B28" s="17">
        <f>IF(B22="",0,ROUND(1*B22/1000,3))</f>
        <v>0</v>
      </c>
      <c r="C28" s="17">
        <f>IF(C22="",0,ROUND(1.5*C22/1000,3))</f>
        <v>0</v>
      </c>
      <c r="D28" s="59">
        <f>IF(D22="",0,ROUND(5*D22/1000,3))</f>
        <v>0</v>
      </c>
      <c r="E28" s="117">
        <f>($F$39/1000)*($F$21*$B$15/1000-$E$32)</f>
        <v>0</v>
      </c>
      <c r="F28" s="134">
        <f>IF($B$15="","",IF(B28+C28+D28=0,"",B28+C28+D28-E28))</f>
      </c>
      <c r="G28" s="134">
        <f>IF($B$15="","",IF(B28+C28+D28=0,(($F$21*$B$15/1000)/0.88)*(3.6/$B$35)*(1/1000)-E28,""))</f>
      </c>
      <c r="I28" s="76"/>
      <c r="J28" s="76"/>
      <c r="K28" s="76"/>
    </row>
    <row r="29" spans="1:11" ht="14.25" customHeight="1">
      <c r="A29" s="289" t="s">
        <v>32</v>
      </c>
      <c r="B29" s="17">
        <f>IF(B22="",0,ROUND(45*B22/1000,3))</f>
        <v>0</v>
      </c>
      <c r="C29" s="17">
        <f>IF(C22="",0,ROUND(25*C22/1000,3))</f>
        <v>0</v>
      </c>
      <c r="D29" s="59">
        <f>IF(D22="",0,ROUND(0.6*D22/1000,3))</f>
        <v>0</v>
      </c>
      <c r="E29" s="117">
        <f>($G$39/1000)*($F$21*$B$15/1000-$E$32)</f>
        <v>0</v>
      </c>
      <c r="F29" s="134">
        <f>IF($B$15="","",IF(B29+C29+D29=0,"",B29+C29+D29-E29))</f>
      </c>
      <c r="G29" s="134">
        <f>IF($B$15="","",IF(B29+C29+D29=0,(($F$21*$B$15/1000)/0.88)*(3.6/$B$35)*(45/1000)-E29,""))</f>
      </c>
      <c r="I29" s="76"/>
      <c r="J29" s="76"/>
      <c r="K29" s="76"/>
    </row>
    <row r="30" spans="1:11" ht="14.25" customHeight="1" thickBot="1">
      <c r="A30" s="290" t="s">
        <v>187</v>
      </c>
      <c r="B30" s="20">
        <f>IF(B22="",0,ROUND(B35*B36*B22/1000,3))</f>
        <v>0</v>
      </c>
      <c r="C30" s="20">
        <f>IF(C22="",0,ROUND(C35*C36*C22/1000,3))</f>
        <v>0</v>
      </c>
      <c r="D30" s="60">
        <f>IF(D22="",0,ROUND(D35*D36*D22/1000,3))</f>
        <v>0</v>
      </c>
      <c r="E30" s="118">
        <f>($D$39/1000)*($F$21*$B$15/1000-$E$32)</f>
        <v>0</v>
      </c>
      <c r="F30" s="134">
        <f>IF($B$15="","",IF(B30+C30+D30=0,"",B30+C30+D30-E30))</f>
      </c>
      <c r="G30" s="134">
        <f>IF($B$15="","",IF(B30+C30+D30=0,(($F$21*$B$15/1000)/0.88)*(3.6/$B$35)*B35/1000*B36-E30,""))</f>
      </c>
      <c r="I30" s="76"/>
      <c r="J30" s="76"/>
      <c r="K30" s="76"/>
    </row>
    <row r="31" spans="1:12" ht="14.25" customHeight="1" thickBot="1">
      <c r="A31" s="393" t="s">
        <v>15</v>
      </c>
      <c r="B31" s="394"/>
      <c r="C31" s="394"/>
      <c r="D31" s="394"/>
      <c r="E31" s="395"/>
      <c r="F31" s="95">
        <f>IF(F27="","",ROUND((2.9*F26+F27+2.9*F28+0.5*F29),3))</f>
      </c>
      <c r="G31" s="95">
        <f>IF(G26="","",ROUND((2.9*G26+G27+2.9*G28+0.5*G29),3))</f>
      </c>
      <c r="J31" s="76"/>
      <c r="K31" s="76"/>
      <c r="L31" s="76"/>
    </row>
    <row r="32" spans="1:12" ht="14.25" customHeight="1" thickBot="1">
      <c r="A32" s="415" t="s">
        <v>110</v>
      </c>
      <c r="B32" s="416"/>
      <c r="C32" s="416"/>
      <c r="D32" s="417"/>
      <c r="E32" s="389">
        <f>_xlfn.IFERROR((F21*B15)*(1-(1/F22))/1000,0)</f>
        <v>0</v>
      </c>
      <c r="F32" s="390"/>
      <c r="G32" s="391"/>
      <c r="J32" s="76"/>
      <c r="K32" s="76"/>
      <c r="L32" s="76"/>
    </row>
    <row r="33" spans="2:12" ht="13.5" thickBot="1">
      <c r="B33" s="92"/>
      <c r="C33" s="113"/>
      <c r="D33" s="114"/>
      <c r="E33" s="123"/>
      <c r="F33" s="123"/>
      <c r="G33" s="94"/>
      <c r="J33" s="76"/>
      <c r="K33" s="76"/>
      <c r="L33" s="76"/>
    </row>
    <row r="34" spans="1:14" ht="13.5" customHeight="1" thickBot="1">
      <c r="A34" s="310" t="s">
        <v>38</v>
      </c>
      <c r="B34" s="55" t="s">
        <v>20</v>
      </c>
      <c r="C34" s="51" t="s">
        <v>21</v>
      </c>
      <c r="D34" s="54" t="s">
        <v>22</v>
      </c>
      <c r="J34" s="81"/>
      <c r="K34" s="81"/>
      <c r="L34" s="82"/>
      <c r="M34" s="82"/>
      <c r="N34" s="82"/>
    </row>
    <row r="35" spans="1:14" ht="13.5" customHeight="1">
      <c r="A35" s="280" t="s">
        <v>128</v>
      </c>
      <c r="B35" s="56">
        <v>20.7</v>
      </c>
      <c r="C35" s="52">
        <v>28.2</v>
      </c>
      <c r="D35" s="53">
        <v>43</v>
      </c>
      <c r="J35" s="81"/>
      <c r="K35" s="81"/>
      <c r="L35" s="82"/>
      <c r="M35" s="82"/>
      <c r="N35" s="82"/>
    </row>
    <row r="36" spans="1:14" ht="13.5" customHeight="1" thickBot="1">
      <c r="A36" s="281" t="s">
        <v>129</v>
      </c>
      <c r="B36" s="57">
        <v>97.5</v>
      </c>
      <c r="C36" s="42">
        <v>107</v>
      </c>
      <c r="D36" s="43">
        <v>74.1</v>
      </c>
      <c r="J36" s="81"/>
      <c r="K36" s="81"/>
      <c r="L36" s="82"/>
      <c r="M36" s="82"/>
      <c r="N36" s="82"/>
    </row>
    <row r="37" spans="1:14" ht="13.5" customHeight="1" thickBot="1">
      <c r="A37" s="83"/>
      <c r="B37" s="84"/>
      <c r="C37" s="84"/>
      <c r="D37" s="84"/>
      <c r="J37" s="81"/>
      <c r="K37" s="81"/>
      <c r="L37" s="82"/>
      <c r="M37" s="82"/>
      <c r="N37" s="82"/>
    </row>
    <row r="38" spans="1:14" ht="13.5" customHeight="1" thickBot="1">
      <c r="A38" s="396" t="s">
        <v>45</v>
      </c>
      <c r="B38" s="397"/>
      <c r="C38" s="313" t="s">
        <v>13</v>
      </c>
      <c r="D38" s="51" t="s">
        <v>49</v>
      </c>
      <c r="E38" s="51" t="s">
        <v>50</v>
      </c>
      <c r="F38" s="51" t="s">
        <v>51</v>
      </c>
      <c r="G38" s="323" t="s">
        <v>14</v>
      </c>
      <c r="J38" s="81"/>
      <c r="K38" s="81"/>
      <c r="L38" s="82"/>
      <c r="M38" s="82"/>
      <c r="N38" s="82"/>
    </row>
    <row r="39" spans="1:14" ht="13.5" customHeight="1" thickBot="1">
      <c r="A39" s="398" t="s">
        <v>119</v>
      </c>
      <c r="B39" s="399"/>
      <c r="C39" s="48">
        <v>0.026</v>
      </c>
      <c r="D39" s="58">
        <v>698</v>
      </c>
      <c r="E39" s="49">
        <v>0.509</v>
      </c>
      <c r="F39" s="49">
        <v>0.522</v>
      </c>
      <c r="G39" s="50">
        <v>0.203</v>
      </c>
      <c r="J39" s="81"/>
      <c r="K39" s="81"/>
      <c r="L39" s="82"/>
      <c r="M39" s="82"/>
      <c r="N39" s="82"/>
    </row>
    <row r="40" spans="1:14" ht="13.5" customHeight="1">
      <c r="A40" s="126"/>
      <c r="B40" s="126"/>
      <c r="C40" s="127"/>
      <c r="D40" s="128"/>
      <c r="E40" s="129"/>
      <c r="F40" s="129"/>
      <c r="G40" s="129"/>
      <c r="J40" s="81"/>
      <c r="K40" s="81"/>
      <c r="L40" s="82"/>
      <c r="M40" s="82"/>
      <c r="N40" s="82"/>
    </row>
    <row r="41" spans="1:11" s="124" customFormat="1" ht="21" customHeight="1">
      <c r="A41" s="392" t="s">
        <v>159</v>
      </c>
      <c r="B41" s="392"/>
      <c r="C41" s="93"/>
      <c r="D41" s="93"/>
      <c r="E41" s="130"/>
      <c r="F41" s="388" t="s">
        <v>160</v>
      </c>
      <c r="G41" s="388"/>
      <c r="H41" s="103"/>
      <c r="I41" s="104"/>
      <c r="J41" s="104"/>
      <c r="K41" s="104"/>
    </row>
    <row r="42" spans="1:7" s="124" customFormat="1" ht="21" customHeight="1">
      <c r="A42" s="392"/>
      <c r="B42" s="392"/>
      <c r="C42" s="93"/>
      <c r="D42" s="93"/>
      <c r="E42" s="130"/>
      <c r="F42" s="388"/>
      <c r="G42" s="388"/>
    </row>
    <row r="43" spans="1:7" s="124" customFormat="1" ht="21" customHeight="1">
      <c r="A43" s="392"/>
      <c r="B43" s="392"/>
      <c r="C43" s="93"/>
      <c r="D43" s="306" t="s">
        <v>157</v>
      </c>
      <c r="E43" s="130"/>
      <c r="F43" s="388"/>
      <c r="G43" s="388"/>
    </row>
    <row r="44" spans="1:7" s="125" customFormat="1" ht="28.5" customHeight="1">
      <c r="A44" s="387" t="s">
        <v>101</v>
      </c>
      <c r="B44" s="387"/>
      <c r="C44" s="9"/>
      <c r="D44" s="144" t="s">
        <v>102</v>
      </c>
      <c r="E44" s="129"/>
      <c r="F44" s="387" t="s">
        <v>103</v>
      </c>
      <c r="G44" s="387"/>
    </row>
    <row r="45" spans="1:7" ht="14.25" customHeight="1">
      <c r="A45" s="72"/>
      <c r="B45" s="72"/>
      <c r="C45" s="72"/>
      <c r="D45" s="72"/>
      <c r="E45" s="72"/>
      <c r="F45" s="72"/>
      <c r="G45" s="72"/>
    </row>
    <row r="46" spans="1:7" ht="72" customHeight="1">
      <c r="A46" s="418" t="s">
        <v>197</v>
      </c>
      <c r="B46" s="418"/>
      <c r="C46" s="418"/>
      <c r="D46" s="418"/>
      <c r="E46" s="418"/>
      <c r="F46" s="418"/>
      <c r="G46" s="418"/>
    </row>
    <row r="47" spans="1:7" ht="12.75">
      <c r="A47" s="419"/>
      <c r="B47" s="419"/>
      <c r="C47" s="419"/>
      <c r="D47" s="419"/>
      <c r="E47" s="419"/>
      <c r="F47" s="419"/>
      <c r="G47" s="419"/>
    </row>
    <row r="48" spans="1:7" ht="33" customHeight="1">
      <c r="A48" s="419"/>
      <c r="B48" s="419"/>
      <c r="C48" s="419"/>
      <c r="D48" s="419"/>
      <c r="E48" s="419"/>
      <c r="F48" s="419"/>
      <c r="G48" s="419"/>
    </row>
  </sheetData>
  <sheetProtection/>
  <mergeCells count="27">
    <mergeCell ref="A46:G48"/>
    <mergeCell ref="B16:D16"/>
    <mergeCell ref="A4:G4"/>
    <mergeCell ref="A5:G5"/>
    <mergeCell ref="A6:G6"/>
    <mergeCell ref="A7:G7"/>
    <mergeCell ref="A9:G9"/>
    <mergeCell ref="B15:D15"/>
    <mergeCell ref="A11:C11"/>
    <mergeCell ref="M20:M21"/>
    <mergeCell ref="A19:D19"/>
    <mergeCell ref="E19:G19"/>
    <mergeCell ref="F20:G20"/>
    <mergeCell ref="F23:G23"/>
    <mergeCell ref="A25:D25"/>
    <mergeCell ref="F21:G21"/>
    <mergeCell ref="F22:G22"/>
    <mergeCell ref="A12:E12"/>
    <mergeCell ref="F44:G44"/>
    <mergeCell ref="F41:G43"/>
    <mergeCell ref="E32:G32"/>
    <mergeCell ref="A41:B43"/>
    <mergeCell ref="A44:B44"/>
    <mergeCell ref="A31:E31"/>
    <mergeCell ref="A38:B38"/>
    <mergeCell ref="A39:B39"/>
    <mergeCell ref="A32:D32"/>
  </mergeCells>
  <conditionalFormatting sqref="F26:F30">
    <cfRule type="cellIs" priority="2" dxfId="2" operator="greaterThan" stopIfTrue="1">
      <formula>$B$26+$C$26+$D$26</formula>
    </cfRule>
  </conditionalFormatting>
  <conditionalFormatting sqref="G26:G30">
    <cfRule type="cellIs" priority="1" dxfId="2" operator="greaterThan" stopIfTrue="1">
      <formula>$B$26+$C$26+$D$26</formula>
    </cfRule>
  </conditionalFormatting>
  <printOptions/>
  <pageMargins left="0.984251968503937" right="0.1968503937007874" top="0.1968503937007874" bottom="0.1968503937007874" header="0.31496062992125984" footer="0.31496062992125984"/>
  <pageSetup fitToWidth="0" fitToHeight="1" horizontalDpi="600" verticalDpi="600" orientation="portrait" paperSize="9" scale="7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view="pageBreakPreview" zoomScale="90" zoomScaleSheetLayoutView="90" zoomScalePageLayoutView="0" workbookViewId="0" topLeftCell="A1">
      <selection activeCell="B7" sqref="B7"/>
    </sheetView>
  </sheetViews>
  <sheetFormatPr defaultColWidth="8.796875" defaultRowHeight="14.25"/>
  <cols>
    <col min="1" max="1" width="37.19921875" style="67" bestFit="1" customWidth="1"/>
    <col min="2" max="2" width="28.3984375" style="67" customWidth="1"/>
    <col min="3" max="3" width="12.19921875" style="85" customWidth="1"/>
    <col min="4" max="4" width="10.69921875" style="85" customWidth="1"/>
    <col min="5" max="16384" width="9" style="67" customWidth="1"/>
  </cols>
  <sheetData>
    <row r="1" spans="1:4" ht="33.75" customHeight="1">
      <c r="A1" s="437" t="s">
        <v>57</v>
      </c>
      <c r="B1" s="437"/>
      <c r="C1" s="437"/>
      <c r="D1" s="437"/>
    </row>
    <row r="2" spans="1:4" ht="57" customHeight="1">
      <c r="A2" s="438" t="s">
        <v>59</v>
      </c>
      <c r="B2" s="438" t="s">
        <v>60</v>
      </c>
      <c r="C2" s="436" t="s">
        <v>61</v>
      </c>
      <c r="D2" s="436"/>
    </row>
    <row r="3" spans="1:4" ht="21" customHeight="1">
      <c r="A3" s="438"/>
      <c r="B3" s="438"/>
      <c r="C3" s="86" t="s">
        <v>62</v>
      </c>
      <c r="D3" s="86" t="s">
        <v>63</v>
      </c>
    </row>
    <row r="4" spans="1:4" ht="21" customHeight="1">
      <c r="A4" s="438"/>
      <c r="B4" s="438"/>
      <c r="C4" s="86" t="s">
        <v>64</v>
      </c>
      <c r="D4" s="86" t="s">
        <v>65</v>
      </c>
    </row>
    <row r="5" spans="1:4" ht="21" customHeight="1">
      <c r="A5" s="431" t="s">
        <v>66</v>
      </c>
      <c r="B5" s="87" t="s">
        <v>67</v>
      </c>
      <c r="C5" s="88">
        <v>1970</v>
      </c>
      <c r="D5" s="88">
        <v>2.5</v>
      </c>
    </row>
    <row r="6" spans="1:4" ht="21" customHeight="1">
      <c r="A6" s="431"/>
      <c r="B6" s="87" t="s">
        <v>68</v>
      </c>
      <c r="C6" s="88">
        <v>1710</v>
      </c>
      <c r="D6" s="88">
        <v>2.5</v>
      </c>
    </row>
    <row r="7" spans="1:4" ht="21" customHeight="1">
      <c r="A7" s="431"/>
      <c r="B7" s="87" t="s">
        <v>69</v>
      </c>
      <c r="C7" s="88">
        <v>1970</v>
      </c>
      <c r="D7" s="88">
        <v>2.5</v>
      </c>
    </row>
    <row r="8" spans="1:4" ht="21" customHeight="1">
      <c r="A8" s="431"/>
      <c r="B8" s="87" t="s">
        <v>70</v>
      </c>
      <c r="C8" s="88">
        <v>1710</v>
      </c>
      <c r="D8" s="88">
        <v>2.5</v>
      </c>
    </row>
    <row r="9" spans="1:4" ht="21" customHeight="1">
      <c r="A9" s="431"/>
      <c r="B9" s="87" t="s">
        <v>71</v>
      </c>
      <c r="C9" s="88">
        <v>600</v>
      </c>
      <c r="D9" s="88">
        <v>2.5</v>
      </c>
    </row>
    <row r="10" spans="1:4" ht="21" customHeight="1">
      <c r="A10" s="431"/>
      <c r="B10" s="87" t="s">
        <v>72</v>
      </c>
      <c r="C10" s="88">
        <v>600</v>
      </c>
      <c r="D10" s="88">
        <v>2.5</v>
      </c>
    </row>
    <row r="11" spans="1:4" ht="21" customHeight="1">
      <c r="A11" s="431" t="s">
        <v>73</v>
      </c>
      <c r="B11" s="87" t="s">
        <v>74</v>
      </c>
      <c r="C11" s="88">
        <v>2470</v>
      </c>
      <c r="D11" s="88">
        <v>3.2</v>
      </c>
    </row>
    <row r="12" spans="1:4" ht="21" customHeight="1">
      <c r="A12" s="431"/>
      <c r="B12" s="87" t="s">
        <v>75</v>
      </c>
      <c r="C12" s="88">
        <v>2470</v>
      </c>
      <c r="D12" s="88">
        <v>3.5</v>
      </c>
    </row>
    <row r="13" spans="1:4" ht="21" customHeight="1">
      <c r="A13" s="431" t="s">
        <v>76</v>
      </c>
      <c r="B13" s="87" t="s">
        <v>77</v>
      </c>
      <c r="C13" s="88">
        <v>2470</v>
      </c>
      <c r="D13" s="88">
        <v>3.2</v>
      </c>
    </row>
    <row r="14" spans="1:4" ht="21" customHeight="1">
      <c r="A14" s="431"/>
      <c r="B14" s="87" t="s">
        <v>78</v>
      </c>
      <c r="C14" s="88">
        <v>2470</v>
      </c>
      <c r="D14" s="88">
        <v>3.5</v>
      </c>
    </row>
    <row r="15" ht="21" customHeight="1">
      <c r="A15" s="89" t="s">
        <v>58</v>
      </c>
    </row>
    <row r="16" spans="1:4" ht="21" customHeight="1">
      <c r="A16" s="432" t="s">
        <v>79</v>
      </c>
      <c r="B16" s="432"/>
      <c r="C16" s="432"/>
      <c r="D16" s="432"/>
    </row>
    <row r="17" spans="1:4" ht="21" customHeight="1">
      <c r="A17" s="433" t="s">
        <v>59</v>
      </c>
      <c r="B17" s="433" t="s">
        <v>80</v>
      </c>
      <c r="C17" s="436" t="s">
        <v>81</v>
      </c>
      <c r="D17" s="436"/>
    </row>
    <row r="18" spans="1:4" ht="21" customHeight="1">
      <c r="A18" s="434"/>
      <c r="B18" s="434"/>
      <c r="C18" s="86" t="s">
        <v>62</v>
      </c>
      <c r="D18" s="86" t="s">
        <v>63</v>
      </c>
    </row>
    <row r="19" spans="1:4" ht="21" customHeight="1">
      <c r="A19" s="435"/>
      <c r="B19" s="435"/>
      <c r="C19" s="86" t="s">
        <v>64</v>
      </c>
      <c r="D19" s="86" t="s">
        <v>82</v>
      </c>
    </row>
    <row r="20" spans="1:4" ht="21" customHeight="1">
      <c r="A20" s="431" t="s">
        <v>66</v>
      </c>
      <c r="B20" s="87" t="s">
        <v>67</v>
      </c>
      <c r="C20" s="88">
        <v>1970</v>
      </c>
      <c r="D20" s="88">
        <v>1.15</v>
      </c>
    </row>
    <row r="21" spans="1:4" ht="21" customHeight="1">
      <c r="A21" s="431"/>
      <c r="B21" s="87" t="s">
        <v>68</v>
      </c>
      <c r="C21" s="88">
        <v>1710</v>
      </c>
      <c r="D21" s="88">
        <v>1.15</v>
      </c>
    </row>
    <row r="22" spans="1:4" ht="21" customHeight="1">
      <c r="A22" s="431"/>
      <c r="B22" s="87" t="s">
        <v>69</v>
      </c>
      <c r="C22" s="88">
        <v>1970</v>
      </c>
      <c r="D22" s="88">
        <v>1.15</v>
      </c>
    </row>
    <row r="23" spans="1:4" ht="21" customHeight="1">
      <c r="A23" s="431"/>
      <c r="B23" s="87" t="s">
        <v>70</v>
      </c>
      <c r="C23" s="88">
        <v>1710</v>
      </c>
      <c r="D23" s="88">
        <v>1.15</v>
      </c>
    </row>
    <row r="24" spans="1:4" ht="21" customHeight="1">
      <c r="A24" s="431"/>
      <c r="B24" s="87" t="s">
        <v>83</v>
      </c>
      <c r="C24" s="88">
        <v>600</v>
      </c>
      <c r="D24" s="88">
        <v>1.15</v>
      </c>
    </row>
    <row r="25" spans="1:4" ht="21" customHeight="1">
      <c r="A25" s="431"/>
      <c r="B25" s="87" t="s">
        <v>72</v>
      </c>
      <c r="C25" s="88">
        <v>600</v>
      </c>
      <c r="D25" s="88">
        <v>1.15</v>
      </c>
    </row>
    <row r="26" spans="1:4" ht="21" customHeight="1">
      <c r="A26" s="431" t="s">
        <v>73</v>
      </c>
      <c r="B26" s="87" t="s">
        <v>74</v>
      </c>
      <c r="C26" s="88">
        <v>2470</v>
      </c>
      <c r="D26" s="88">
        <v>1.4</v>
      </c>
    </row>
    <row r="27" spans="1:4" ht="21" customHeight="1">
      <c r="A27" s="431"/>
      <c r="B27" s="87" t="s">
        <v>75</v>
      </c>
      <c r="C27" s="88">
        <v>2470</v>
      </c>
      <c r="D27" s="88">
        <v>1.6</v>
      </c>
    </row>
    <row r="28" spans="1:4" ht="21" customHeight="1">
      <c r="A28" s="431" t="s">
        <v>76</v>
      </c>
      <c r="B28" s="87" t="s">
        <v>77</v>
      </c>
      <c r="C28" s="88">
        <v>2470</v>
      </c>
      <c r="D28" s="88">
        <v>1.4</v>
      </c>
    </row>
    <row r="29" spans="1:4" ht="21" customHeight="1">
      <c r="A29" s="431"/>
      <c r="B29" s="87" t="s">
        <v>78</v>
      </c>
      <c r="C29" s="88">
        <v>2470</v>
      </c>
      <c r="D29" s="88">
        <v>1.6</v>
      </c>
    </row>
  </sheetData>
  <sheetProtection/>
  <mergeCells count="14">
    <mergeCell ref="A1:D1"/>
    <mergeCell ref="A2:A4"/>
    <mergeCell ref="B2:B4"/>
    <mergeCell ref="C2:D2"/>
    <mergeCell ref="A5:A10"/>
    <mergeCell ref="A11:A12"/>
    <mergeCell ref="A26:A27"/>
    <mergeCell ref="A28:A29"/>
    <mergeCell ref="A13:A14"/>
    <mergeCell ref="A16:D16"/>
    <mergeCell ref="A17:A19"/>
    <mergeCell ref="B17:B19"/>
    <mergeCell ref="C17:D17"/>
    <mergeCell ref="A20:A25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view="pageBreakPreview" zoomScale="70" zoomScaleSheetLayoutView="70" zoomScalePageLayoutView="0" workbookViewId="0" topLeftCell="A7">
      <selection activeCell="E43" sqref="E43:F43"/>
    </sheetView>
  </sheetViews>
  <sheetFormatPr defaultColWidth="8.796875" defaultRowHeight="14.25"/>
  <cols>
    <col min="1" max="1" width="30.69921875" style="39" customWidth="1"/>
    <col min="2" max="3" width="12.19921875" style="39" customWidth="1"/>
    <col min="4" max="4" width="12.69921875" style="39" customWidth="1"/>
    <col min="5" max="6" width="14" style="39" customWidth="1"/>
    <col min="7" max="16384" width="9" style="39" customWidth="1"/>
  </cols>
  <sheetData>
    <row r="1" spans="4:6" ht="13.5" customHeight="1">
      <c r="D1" s="317"/>
      <c r="E1" s="317"/>
      <c r="F1" s="317" t="s">
        <v>185</v>
      </c>
    </row>
    <row r="2" spans="4:6" ht="13.5" customHeight="1">
      <c r="D2" s="317"/>
      <c r="E2" s="317"/>
      <c r="F2" s="317" t="s">
        <v>173</v>
      </c>
    </row>
    <row r="3" ht="13.5" customHeight="1"/>
    <row r="4" spans="1:7" ht="40.5" customHeight="1">
      <c r="A4" s="347" t="s">
        <v>184</v>
      </c>
      <c r="B4" s="440"/>
      <c r="C4" s="440"/>
      <c r="D4" s="440"/>
      <c r="E4" s="440"/>
      <c r="F4" s="440"/>
      <c r="G4" s="167"/>
    </row>
    <row r="5" spans="1:6" ht="21.75" customHeight="1">
      <c r="A5" s="439" t="s">
        <v>40</v>
      </c>
      <c r="B5" s="439"/>
      <c r="C5" s="439"/>
      <c r="D5" s="439"/>
      <c r="E5" s="439"/>
      <c r="F5" s="439"/>
    </row>
    <row r="6" spans="1:6" ht="13.5" customHeight="1">
      <c r="A6" s="328"/>
      <c r="B6" s="328"/>
      <c r="C6" s="328"/>
      <c r="D6" s="328"/>
      <c r="E6" s="328"/>
      <c r="F6" s="328"/>
    </row>
    <row r="7" ht="13.5" customHeight="1">
      <c r="A7" s="72" t="s">
        <v>0</v>
      </c>
    </row>
    <row r="8" spans="1:6" ht="54" customHeight="1">
      <c r="A8" s="443"/>
      <c r="B8" s="443"/>
      <c r="C8" s="443"/>
      <c r="D8" s="443"/>
      <c r="E8" s="443"/>
      <c r="F8" s="443"/>
    </row>
    <row r="9" spans="1:6" ht="13.5" customHeight="1">
      <c r="A9" s="186"/>
      <c r="B9" s="186"/>
      <c r="C9" s="210"/>
      <c r="D9" s="210"/>
      <c r="E9" s="210"/>
      <c r="F9" s="210"/>
    </row>
    <row r="10" spans="1:12" ht="13.5" customHeight="1">
      <c r="A10" s="370" t="s">
        <v>4</v>
      </c>
      <c r="B10" s="372"/>
      <c r="C10" s="211"/>
      <c r="D10" s="212"/>
      <c r="E10" s="322"/>
      <c r="F10" s="322"/>
      <c r="G10" s="108"/>
      <c r="H10" s="108"/>
      <c r="L10" s="139"/>
    </row>
    <row r="11" ht="14.25" customHeight="1"/>
    <row r="12" spans="1:4" ht="14.25" customHeight="1" thickBot="1">
      <c r="A12" s="92" t="s">
        <v>94</v>
      </c>
      <c r="B12" s="92"/>
      <c r="C12" s="113"/>
      <c r="D12" s="114"/>
    </row>
    <row r="13" spans="1:4" ht="20.25" customHeight="1" thickBot="1">
      <c r="A13" s="284" t="s">
        <v>107</v>
      </c>
      <c r="B13" s="444"/>
      <c r="C13" s="444"/>
      <c r="D13" s="444"/>
    </row>
    <row r="14" spans="1:4" ht="14.25" customHeight="1">
      <c r="A14" s="92"/>
      <c r="B14" s="121"/>
      <c r="C14" s="100"/>
      <c r="D14" s="100"/>
    </row>
    <row r="15" ht="14.25" customHeight="1" thickBot="1">
      <c r="A15" s="92" t="s">
        <v>95</v>
      </c>
    </row>
    <row r="16" spans="1:5" ht="21" customHeight="1">
      <c r="A16" s="451" t="s">
        <v>17</v>
      </c>
      <c r="B16" s="452"/>
      <c r="C16" s="459"/>
      <c r="D16" s="460"/>
      <c r="E16" s="461"/>
    </row>
    <row r="17" spans="1:5" ht="21" customHeight="1">
      <c r="A17" s="463" t="s">
        <v>138</v>
      </c>
      <c r="B17" s="464"/>
      <c r="C17" s="448"/>
      <c r="D17" s="449"/>
      <c r="E17" s="450"/>
    </row>
    <row r="18" spans="1:5" ht="21" customHeight="1">
      <c r="A18" s="465" t="s">
        <v>125</v>
      </c>
      <c r="B18" s="466"/>
      <c r="C18" s="453"/>
      <c r="D18" s="454"/>
      <c r="E18" s="455"/>
    </row>
    <row r="19" spans="1:5" ht="21" customHeight="1" thickBot="1">
      <c r="A19" s="441" t="s">
        <v>126</v>
      </c>
      <c r="B19" s="442"/>
      <c r="C19" s="469"/>
      <c r="D19" s="470"/>
      <c r="E19" s="471"/>
    </row>
    <row r="20" spans="1:4" ht="14.25" customHeight="1" thickBot="1">
      <c r="A20" s="192"/>
      <c r="B20" s="192"/>
      <c r="C20" s="191"/>
      <c r="D20" s="191"/>
    </row>
    <row r="21" spans="1:4" ht="28.5" customHeight="1">
      <c r="A21" s="168" t="s">
        <v>41</v>
      </c>
      <c r="B21" s="169" t="s">
        <v>34</v>
      </c>
      <c r="C21" s="169" t="s">
        <v>33</v>
      </c>
      <c r="D21" s="170" t="s">
        <v>124</v>
      </c>
    </row>
    <row r="22" spans="1:6" ht="14.25" customHeight="1" thickBot="1">
      <c r="A22" s="187" t="s">
        <v>18</v>
      </c>
      <c r="B22" s="203">
        <f>ROUND(C32/(20.7),2)</f>
        <v>0</v>
      </c>
      <c r="C22" s="203">
        <f>ROUND(C32/43.33,2)</f>
        <v>0</v>
      </c>
      <c r="D22" s="204">
        <f>ROUND(C32*36.12,2)</f>
        <v>0</v>
      </c>
      <c r="E22" s="121"/>
      <c r="F22" s="121"/>
    </row>
    <row r="23" spans="5:6" ht="14.25" customHeight="1">
      <c r="E23" s="9"/>
      <c r="F23" s="121"/>
    </row>
    <row r="24" spans="1:6" ht="14.25" customHeight="1" thickBot="1">
      <c r="A24" s="171" t="s">
        <v>97</v>
      </c>
      <c r="E24" s="132"/>
      <c r="F24" s="121"/>
    </row>
    <row r="25" spans="1:6" ht="14.25" customHeight="1" thickBot="1">
      <c r="A25" s="456" t="s">
        <v>31</v>
      </c>
      <c r="B25" s="457"/>
      <c r="C25" s="457"/>
      <c r="D25" s="458"/>
      <c r="E25" s="8"/>
      <c r="F25" s="8"/>
    </row>
    <row r="26" spans="1:4" ht="14.25" customHeight="1">
      <c r="A26" s="285" t="s">
        <v>13</v>
      </c>
      <c r="B26" s="195">
        <f>ROUND(20*B22/1000,3)</f>
        <v>0</v>
      </c>
      <c r="C26" s="15">
        <f>ROUND(1.8*C22/1000,3)</f>
        <v>0</v>
      </c>
      <c r="D26" s="196">
        <f>ROUND(D22*15/1000000000,3)</f>
        <v>0</v>
      </c>
    </row>
    <row r="27" spans="1:4" ht="14.25" customHeight="1">
      <c r="A27" s="286" t="s">
        <v>147</v>
      </c>
      <c r="B27" s="193">
        <f>ROUND(9.6*B22/1000,3)</f>
        <v>0</v>
      </c>
      <c r="C27" s="17">
        <f>ROUND(5.7*C22/1000,3)</f>
        <v>0</v>
      </c>
      <c r="D27" s="172">
        <f>ROUND(D22*0.6/1000000000,3)</f>
        <v>0</v>
      </c>
    </row>
    <row r="28" spans="1:4" ht="14.25" customHeight="1">
      <c r="A28" s="286" t="s">
        <v>148</v>
      </c>
      <c r="B28" s="193">
        <f>ROUND(1*B22/1000,3)</f>
        <v>0</v>
      </c>
      <c r="C28" s="17">
        <f>ROUND(5*C22/1000,3)</f>
        <v>0</v>
      </c>
      <c r="D28" s="172">
        <f>ROUND(D22*1280/1000000000,3)</f>
        <v>0</v>
      </c>
    </row>
    <row r="29" spans="1:6" ht="14.25" customHeight="1">
      <c r="A29" s="286" t="s">
        <v>14</v>
      </c>
      <c r="B29" s="193">
        <f>ROUND(45*B22/1000,3)</f>
        <v>0</v>
      </c>
      <c r="C29" s="17">
        <f>ROUND(0.6*C22/1000,3)</f>
        <v>0</v>
      </c>
      <c r="D29" s="172">
        <f>ROUND(D22*360/1000000000,3)</f>
        <v>0</v>
      </c>
      <c r="E29" s="4"/>
      <c r="F29" s="4"/>
    </row>
    <row r="30" spans="1:6" ht="14.25" customHeight="1">
      <c r="A30" s="286" t="s">
        <v>149</v>
      </c>
      <c r="B30" s="193">
        <f>ROUND(B36*B37*B22/1000,3)</f>
        <v>0</v>
      </c>
      <c r="C30" s="17">
        <f>ROUND(C36*C37*C22/1000,3)</f>
        <v>0</v>
      </c>
      <c r="D30" s="172">
        <f>ROUND(D22*D36*D37*10^(-6),3)</f>
        <v>0</v>
      </c>
      <c r="E30" s="4"/>
      <c r="F30" s="4"/>
    </row>
    <row r="31" spans="1:6" ht="14.25" customHeight="1" thickBot="1">
      <c r="A31" s="287" t="s">
        <v>19</v>
      </c>
      <c r="B31" s="194">
        <f>ROUND(2.9*B26+0.5*B29+B26+2.9*B28,3)</f>
        <v>0</v>
      </c>
      <c r="C31" s="173">
        <f>ROUND(2.9*C26+0.5*C29+C26+2.9*C28,3)</f>
        <v>0</v>
      </c>
      <c r="D31" s="174">
        <f>ROUND(2.9*D26+0.5*D29+D26+2.9*D28,3)</f>
        <v>0</v>
      </c>
      <c r="E31" s="4"/>
      <c r="F31" s="4"/>
    </row>
    <row r="32" spans="1:6" ht="14.25" customHeight="1" thickBot="1">
      <c r="A32" s="467" t="s">
        <v>108</v>
      </c>
      <c r="B32" s="468"/>
      <c r="C32" s="446">
        <f>ROUND(1.8*C17,2)</f>
        <v>0</v>
      </c>
      <c r="D32" s="447"/>
      <c r="E32" s="4"/>
      <c r="F32" s="4"/>
    </row>
    <row r="33" spans="5:6" ht="17.25" customHeight="1">
      <c r="E33" s="70"/>
      <c r="F33" s="4"/>
    </row>
    <row r="34" spans="1:6" ht="15" customHeight="1" thickBot="1">
      <c r="A34" s="175"/>
      <c r="B34" s="175"/>
      <c r="C34" s="175"/>
      <c r="D34" s="176"/>
      <c r="E34" s="93"/>
      <c r="F34" s="4"/>
    </row>
    <row r="35" spans="1:6" ht="19.5" customHeight="1" thickBot="1">
      <c r="A35" s="61" t="s">
        <v>38</v>
      </c>
      <c r="B35" s="62" t="s">
        <v>20</v>
      </c>
      <c r="C35" s="63" t="s">
        <v>22</v>
      </c>
      <c r="D35" s="64" t="s">
        <v>48</v>
      </c>
      <c r="E35" s="4"/>
      <c r="F35" s="4"/>
    </row>
    <row r="36" spans="1:6" ht="19.5" customHeight="1">
      <c r="A36" s="282" t="s">
        <v>84</v>
      </c>
      <c r="B36" s="90">
        <v>20.7</v>
      </c>
      <c r="C36" s="91">
        <v>43</v>
      </c>
      <c r="D36" s="177">
        <v>36.56</v>
      </c>
      <c r="E36" s="4"/>
      <c r="F36" s="4"/>
    </row>
    <row r="37" spans="1:6" ht="19.5" customHeight="1" thickBot="1">
      <c r="A37" s="283" t="s">
        <v>52</v>
      </c>
      <c r="B37" s="65">
        <v>97.5</v>
      </c>
      <c r="C37" s="47">
        <v>74.1</v>
      </c>
      <c r="D37" s="178">
        <v>55.33</v>
      </c>
      <c r="E37" s="4"/>
      <c r="F37" s="4"/>
    </row>
    <row r="38" spans="1:6" ht="12.75">
      <c r="A38" s="4"/>
      <c r="B38" s="4"/>
      <c r="C38" s="4"/>
      <c r="D38" s="124"/>
      <c r="E38" s="7"/>
      <c r="F38" s="7"/>
    </row>
    <row r="40" spans="1:6" ht="21" customHeight="1">
      <c r="A40" s="335" t="s">
        <v>161</v>
      </c>
      <c r="B40" s="4"/>
      <c r="C40" s="4"/>
      <c r="D40" s="4"/>
      <c r="E40" s="336" t="s">
        <v>161</v>
      </c>
      <c r="F40" s="336"/>
    </row>
    <row r="41" spans="1:6" ht="21" customHeight="1">
      <c r="A41" s="335"/>
      <c r="B41" s="4"/>
      <c r="C41" s="4"/>
      <c r="D41" s="4"/>
      <c r="E41" s="336"/>
      <c r="F41" s="336"/>
    </row>
    <row r="42" spans="1:6" ht="21" customHeight="1">
      <c r="A42" s="335"/>
      <c r="B42" s="4"/>
      <c r="C42" s="306" t="s">
        <v>157</v>
      </c>
      <c r="D42" s="4"/>
      <c r="E42" s="336"/>
      <c r="F42" s="336"/>
    </row>
    <row r="43" spans="1:6" ht="27.75" customHeight="1">
      <c r="A43" s="105" t="s">
        <v>101</v>
      </c>
      <c r="B43" s="74"/>
      <c r="C43" s="106" t="s">
        <v>102</v>
      </c>
      <c r="D43" s="106"/>
      <c r="E43" s="337" t="s">
        <v>103</v>
      </c>
      <c r="F43" s="337"/>
    </row>
    <row r="44" spans="1:6" ht="13.5" customHeight="1">
      <c r="A44" s="105"/>
      <c r="B44" s="74"/>
      <c r="C44" s="106"/>
      <c r="D44" s="106"/>
      <c r="E44" s="105"/>
      <c r="F44" s="105"/>
    </row>
    <row r="45" spans="1:6" ht="13.5" customHeight="1">
      <c r="A45" s="462"/>
      <c r="B45" s="462"/>
      <c r="C45" s="462"/>
      <c r="D45" s="462"/>
      <c r="E45" s="462"/>
      <c r="F45" s="462"/>
    </row>
    <row r="46" spans="1:6" s="125" customFormat="1" ht="54" customHeight="1">
      <c r="A46" s="445" t="s">
        <v>198</v>
      </c>
      <c r="B46" s="445"/>
      <c r="C46" s="445"/>
      <c r="D46" s="445"/>
      <c r="E46" s="445"/>
      <c r="F46" s="445"/>
    </row>
  </sheetData>
  <sheetProtection/>
  <mergeCells count="21">
    <mergeCell ref="E43:F43"/>
    <mergeCell ref="E40:F42"/>
    <mergeCell ref="A18:B18"/>
    <mergeCell ref="A32:B32"/>
    <mergeCell ref="C19:E19"/>
    <mergeCell ref="A46:F46"/>
    <mergeCell ref="C32:D32"/>
    <mergeCell ref="C17:E17"/>
    <mergeCell ref="A16:B16"/>
    <mergeCell ref="A40:A42"/>
    <mergeCell ref="C18:E18"/>
    <mergeCell ref="A25:D25"/>
    <mergeCell ref="C16:E16"/>
    <mergeCell ref="A45:F45"/>
    <mergeCell ref="A17:B17"/>
    <mergeCell ref="A5:F5"/>
    <mergeCell ref="A4:F4"/>
    <mergeCell ref="A19:B19"/>
    <mergeCell ref="A10:B10"/>
    <mergeCell ref="A8:F8"/>
    <mergeCell ref="B13:D13"/>
  </mergeCells>
  <printOptions/>
  <pageMargins left="0.984251968503937" right="0.1968503937007874" top="0.1968503937007874" bottom="0.1968503937007874" header="0.31496062992125984" footer="0.31496062992125984"/>
  <pageSetup fitToHeight="0" fitToWidth="1" horizontalDpi="600" verticalDpi="600" orientation="portrait" paperSize="9" scale="86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="80" zoomScaleNormal="90" zoomScaleSheetLayoutView="80" zoomScalePageLayoutView="0" workbookViewId="0" topLeftCell="A1">
      <selection activeCell="E29" sqref="E29:F31"/>
    </sheetView>
  </sheetViews>
  <sheetFormatPr defaultColWidth="8.796875" defaultRowHeight="14.25"/>
  <cols>
    <col min="1" max="4" width="10" style="39" customWidth="1"/>
    <col min="5" max="5" width="2.5" style="39" customWidth="1"/>
    <col min="6" max="10" width="10" style="39" customWidth="1"/>
    <col min="11" max="16384" width="9" style="39" customWidth="1"/>
  </cols>
  <sheetData>
    <row r="1" spans="8:10" ht="12.75">
      <c r="H1" s="6"/>
      <c r="J1" s="317" t="s">
        <v>183</v>
      </c>
    </row>
    <row r="2" spans="8:10" ht="12.75">
      <c r="H2" s="6"/>
      <c r="J2" s="329" t="s">
        <v>173</v>
      </c>
    </row>
    <row r="4" spans="1:12" ht="33.75" customHeight="1">
      <c r="A4" s="348" t="s">
        <v>176</v>
      </c>
      <c r="B4" s="348"/>
      <c r="C4" s="348"/>
      <c r="D4" s="348"/>
      <c r="E4" s="348"/>
      <c r="F4" s="348"/>
      <c r="G4" s="348"/>
      <c r="H4" s="348"/>
      <c r="I4" s="348"/>
      <c r="J4" s="348"/>
      <c r="K4" s="167"/>
      <c r="L4" s="167"/>
    </row>
    <row r="5" spans="1:12" ht="15.75">
      <c r="A5" s="439" t="s">
        <v>54</v>
      </c>
      <c r="B5" s="439"/>
      <c r="C5" s="439"/>
      <c r="D5" s="439"/>
      <c r="E5" s="439"/>
      <c r="F5" s="439"/>
      <c r="G5" s="439"/>
      <c r="H5" s="439"/>
      <c r="I5" s="439"/>
      <c r="J5" s="439"/>
      <c r="K5" s="167"/>
      <c r="L5" s="167"/>
    </row>
    <row r="6" spans="1:12" ht="12.75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67"/>
      <c r="L6" s="167"/>
    </row>
    <row r="7" spans="1:2" ht="14.25" customHeight="1">
      <c r="A7" s="357" t="s">
        <v>0</v>
      </c>
      <c r="B7" s="357"/>
    </row>
    <row r="8" spans="1:13" ht="54" customHeight="1">
      <c r="A8" s="443"/>
      <c r="B8" s="443"/>
      <c r="C8" s="443"/>
      <c r="D8" s="443"/>
      <c r="E8" s="443"/>
      <c r="F8" s="443"/>
      <c r="G8" s="443"/>
      <c r="H8" s="443"/>
      <c r="I8" s="443"/>
      <c r="J8" s="443"/>
      <c r="M8" s="35" t="s">
        <v>5</v>
      </c>
    </row>
    <row r="9" spans="1:13" ht="14.25" customHeight="1">
      <c r="A9" s="200"/>
      <c r="B9" s="200"/>
      <c r="C9" s="200"/>
      <c r="D9" s="200"/>
      <c r="E9" s="200"/>
      <c r="F9" s="200"/>
      <c r="G9" s="200"/>
      <c r="H9" s="200"/>
      <c r="I9" s="200"/>
      <c r="J9" s="200"/>
      <c r="M9" s="35"/>
    </row>
    <row r="10" spans="1:12" ht="13.5" customHeight="1">
      <c r="A10" s="370" t="s">
        <v>4</v>
      </c>
      <c r="B10" s="371"/>
      <c r="C10" s="371"/>
      <c r="D10" s="372"/>
      <c r="E10" s="322"/>
      <c r="F10" s="322"/>
      <c r="G10" s="108"/>
      <c r="H10" s="108"/>
      <c r="L10" s="139"/>
    </row>
    <row r="11" spans="1:12" ht="13.5" customHeight="1">
      <c r="A11" s="101"/>
      <c r="B11" s="101"/>
      <c r="C11" s="101"/>
      <c r="D11" s="101"/>
      <c r="E11" s="322"/>
      <c r="F11" s="322"/>
      <c r="G11" s="108"/>
      <c r="H11" s="108"/>
      <c r="L11" s="139"/>
    </row>
    <row r="12" spans="1:13" ht="14.25" customHeight="1" thickBot="1">
      <c r="A12" s="332" t="s">
        <v>94</v>
      </c>
      <c r="B12" s="332"/>
      <c r="C12" s="200"/>
      <c r="D12" s="200"/>
      <c r="E12" s="200"/>
      <c r="F12" s="200"/>
      <c r="G12" s="200"/>
      <c r="H12" s="200"/>
      <c r="I12" s="200"/>
      <c r="J12" s="200"/>
      <c r="M12" s="35"/>
    </row>
    <row r="13" spans="1:13" ht="21" customHeight="1" thickBot="1">
      <c r="A13" s="404" t="s">
        <v>10</v>
      </c>
      <c r="B13" s="405"/>
      <c r="C13" s="405"/>
      <c r="D13" s="488"/>
      <c r="E13" s="206"/>
      <c r="F13" s="402" t="s">
        <v>25</v>
      </c>
      <c r="G13" s="402"/>
      <c r="H13" s="402"/>
      <c r="I13" s="402"/>
      <c r="J13" s="403"/>
      <c r="M13" s="35"/>
    </row>
    <row r="14" spans="1:13" ht="50.25" customHeight="1">
      <c r="A14" s="465" t="s">
        <v>98</v>
      </c>
      <c r="B14" s="501"/>
      <c r="C14" s="481"/>
      <c r="D14" s="454"/>
      <c r="E14" s="207"/>
      <c r="F14" s="472" t="s">
        <v>111</v>
      </c>
      <c r="G14" s="473"/>
      <c r="H14" s="481"/>
      <c r="I14" s="454"/>
      <c r="J14" s="455"/>
      <c r="M14" s="35"/>
    </row>
    <row r="15" spans="1:13" ht="59.25" customHeight="1" thickBot="1">
      <c r="A15" s="489" t="s">
        <v>113</v>
      </c>
      <c r="B15" s="490"/>
      <c r="C15" s="502"/>
      <c r="D15" s="491"/>
      <c r="E15" s="207"/>
      <c r="F15" s="499" t="s">
        <v>112</v>
      </c>
      <c r="G15" s="468"/>
      <c r="H15" s="491"/>
      <c r="I15" s="492"/>
      <c r="J15" s="493"/>
      <c r="M15" s="35"/>
    </row>
    <row r="16" spans="4:13" ht="14.25" customHeight="1">
      <c r="D16" s="138"/>
      <c r="E16" s="138"/>
      <c r="F16" s="138"/>
      <c r="G16" s="138"/>
      <c r="H16" s="138"/>
      <c r="I16" s="138"/>
      <c r="J16" s="138"/>
      <c r="M16" s="35"/>
    </row>
    <row r="17" spans="1:13" ht="14.25" customHeight="1" thickBot="1">
      <c r="A17" s="513" t="s">
        <v>93</v>
      </c>
      <c r="B17" s="513"/>
      <c r="D17" s="138"/>
      <c r="E17" s="138"/>
      <c r="F17" s="138"/>
      <c r="G17" s="138"/>
      <c r="H17" s="138"/>
      <c r="I17" s="138"/>
      <c r="J17" s="138"/>
      <c r="M17" s="35"/>
    </row>
    <row r="18" spans="1:13" ht="21" customHeight="1" thickBot="1">
      <c r="A18" s="404" t="s">
        <v>10</v>
      </c>
      <c r="B18" s="405"/>
      <c r="C18" s="405"/>
      <c r="D18" s="488"/>
      <c r="E18" s="206"/>
      <c r="F18" s="402" t="s">
        <v>25</v>
      </c>
      <c r="G18" s="402"/>
      <c r="H18" s="402"/>
      <c r="I18" s="402"/>
      <c r="J18" s="515"/>
      <c r="M18" s="35"/>
    </row>
    <row r="19" spans="1:13" ht="42.75" customHeight="1">
      <c r="A19" s="516" t="s">
        <v>110</v>
      </c>
      <c r="B19" s="517"/>
      <c r="C19" s="497"/>
      <c r="D19" s="498"/>
      <c r="E19" s="207"/>
      <c r="F19" s="472" t="s">
        <v>109</v>
      </c>
      <c r="G19" s="473"/>
      <c r="H19" s="505">
        <f>IF(H25="","",H26*H15)</f>
      </c>
      <c r="I19" s="506"/>
      <c r="J19" s="507"/>
      <c r="M19" s="35"/>
    </row>
    <row r="20" spans="1:13" ht="42.75" customHeight="1" thickBot="1">
      <c r="A20" s="489" t="s">
        <v>135</v>
      </c>
      <c r="B20" s="490"/>
      <c r="C20" s="503">
        <f>IF(C19="","",C19*C27)</f>
      </c>
      <c r="D20" s="494"/>
      <c r="E20" s="209"/>
      <c r="F20" s="499" t="s">
        <v>136</v>
      </c>
      <c r="G20" s="468"/>
      <c r="H20" s="494">
        <f>IF(H25="","",H19*C27/1000)</f>
      </c>
      <c r="I20" s="495"/>
      <c r="J20" s="496"/>
      <c r="M20" s="35"/>
    </row>
    <row r="21" spans="1:13" ht="14.25" customHeight="1">
      <c r="A21" s="92"/>
      <c r="D21" s="138"/>
      <c r="E21" s="138"/>
      <c r="F21" s="138"/>
      <c r="G21" s="138"/>
      <c r="H21" s="138"/>
      <c r="I21" s="138"/>
      <c r="J21" s="138"/>
      <c r="M21" s="35"/>
    </row>
    <row r="22" spans="1:13" ht="14.25" customHeight="1" thickBot="1">
      <c r="A22" s="332" t="s">
        <v>95</v>
      </c>
      <c r="B22" s="332"/>
      <c r="D22" s="138"/>
      <c r="E22" s="138"/>
      <c r="F22" s="138"/>
      <c r="G22" s="138"/>
      <c r="H22" s="138"/>
      <c r="I22" s="138"/>
      <c r="J22" s="138"/>
      <c r="M22" s="35"/>
    </row>
    <row r="23" spans="1:13" ht="21" customHeight="1" thickBot="1">
      <c r="A23" s="404" t="s">
        <v>10</v>
      </c>
      <c r="B23" s="405"/>
      <c r="C23" s="405"/>
      <c r="D23" s="488"/>
      <c r="E23" s="206"/>
      <c r="F23" s="402" t="s">
        <v>25</v>
      </c>
      <c r="G23" s="402"/>
      <c r="H23" s="402"/>
      <c r="I23" s="402"/>
      <c r="J23" s="403"/>
      <c r="M23" s="35"/>
    </row>
    <row r="24" spans="1:10" s="201" customFormat="1" ht="31.5" customHeight="1">
      <c r="A24" s="358" t="s">
        <v>137</v>
      </c>
      <c r="B24" s="474"/>
      <c r="C24" s="512"/>
      <c r="D24" s="460"/>
      <c r="E24" s="207"/>
      <c r="F24" s="486" t="s">
        <v>139</v>
      </c>
      <c r="G24" s="487"/>
      <c r="H24" s="478"/>
      <c r="I24" s="479"/>
      <c r="J24" s="480"/>
    </row>
    <row r="25" spans="1:16" s="201" customFormat="1" ht="31.5" customHeight="1">
      <c r="A25" s="508" t="s">
        <v>138</v>
      </c>
      <c r="B25" s="509"/>
      <c r="C25" s="514"/>
      <c r="D25" s="449"/>
      <c r="E25" s="207"/>
      <c r="F25" s="510" t="s">
        <v>140</v>
      </c>
      <c r="G25" s="511"/>
      <c r="H25" s="481"/>
      <c r="I25" s="454"/>
      <c r="J25" s="455"/>
      <c r="O25" s="202"/>
      <c r="P25" s="202"/>
    </row>
    <row r="26" spans="1:10" ht="31.5" customHeight="1" thickBot="1">
      <c r="A26" s="465" t="s">
        <v>125</v>
      </c>
      <c r="B26" s="501"/>
      <c r="C26" s="481"/>
      <c r="D26" s="454"/>
      <c r="E26" s="207"/>
      <c r="F26" s="500" t="s">
        <v>141</v>
      </c>
      <c r="G26" s="483"/>
      <c r="H26" s="475"/>
      <c r="I26" s="476"/>
      <c r="J26" s="477"/>
    </row>
    <row r="27" spans="1:10" ht="31.5" customHeight="1" thickBot="1">
      <c r="A27" s="482" t="s">
        <v>199</v>
      </c>
      <c r="B27" s="483"/>
      <c r="C27" s="484">
        <v>0.698</v>
      </c>
      <c r="D27" s="485"/>
      <c r="E27" s="208"/>
      <c r="F27" s="205"/>
      <c r="G27" s="205"/>
      <c r="H27" s="205"/>
      <c r="I27" s="205"/>
      <c r="J27" s="205"/>
    </row>
    <row r="28" ht="13.5" customHeight="1"/>
    <row r="29" spans="1:11" ht="20.25" customHeight="1">
      <c r="A29" s="335" t="s">
        <v>162</v>
      </c>
      <c r="B29" s="335"/>
      <c r="C29" s="335"/>
      <c r="D29" s="102"/>
      <c r="E29" s="335" t="s">
        <v>163</v>
      </c>
      <c r="F29" s="335"/>
      <c r="G29" s="7"/>
      <c r="H29" s="335" t="s">
        <v>164</v>
      </c>
      <c r="I29" s="335"/>
      <c r="J29" s="335"/>
      <c r="K29" s="124"/>
    </row>
    <row r="30" spans="1:10" ht="20.25" customHeight="1">
      <c r="A30" s="335"/>
      <c r="B30" s="335"/>
      <c r="C30" s="335"/>
      <c r="D30" s="4"/>
      <c r="E30" s="335"/>
      <c r="F30" s="335"/>
      <c r="G30" s="7"/>
      <c r="H30" s="335"/>
      <c r="I30" s="335"/>
      <c r="J30" s="335"/>
    </row>
    <row r="31" spans="1:12" ht="20.25" customHeight="1">
      <c r="A31" s="335"/>
      <c r="B31" s="335"/>
      <c r="C31" s="335"/>
      <c r="D31" s="4"/>
      <c r="E31" s="335"/>
      <c r="F31" s="335"/>
      <c r="G31" s="7"/>
      <c r="H31" s="335"/>
      <c r="I31" s="335"/>
      <c r="J31" s="335"/>
      <c r="K31" s="72"/>
      <c r="L31" s="72"/>
    </row>
    <row r="32" spans="1:10" s="125" customFormat="1" ht="28.5" customHeight="1">
      <c r="A32" s="337" t="s">
        <v>101</v>
      </c>
      <c r="B32" s="337"/>
      <c r="C32" s="337"/>
      <c r="D32" s="106"/>
      <c r="E32" s="504" t="s">
        <v>102</v>
      </c>
      <c r="F32" s="504"/>
      <c r="G32" s="106"/>
      <c r="H32" s="337" t="s">
        <v>103</v>
      </c>
      <c r="I32" s="337"/>
      <c r="J32" s="337"/>
    </row>
    <row r="33" ht="14.25" customHeight="1"/>
    <row r="34" spans="1:10" ht="78.75" customHeight="1">
      <c r="A34" s="418" t="s">
        <v>201</v>
      </c>
      <c r="B34" s="418"/>
      <c r="C34" s="418"/>
      <c r="D34" s="418"/>
      <c r="E34" s="418"/>
      <c r="F34" s="418"/>
      <c r="G34" s="418"/>
      <c r="H34" s="418"/>
      <c r="I34" s="418"/>
      <c r="J34" s="418"/>
    </row>
  </sheetData>
  <sheetProtection/>
  <mergeCells count="51">
    <mergeCell ref="F23:J23"/>
    <mergeCell ref="F25:G25"/>
    <mergeCell ref="C24:D24"/>
    <mergeCell ref="C26:D26"/>
    <mergeCell ref="A17:B17"/>
    <mergeCell ref="C25:D25"/>
    <mergeCell ref="A18:D18"/>
    <mergeCell ref="F18:J18"/>
    <mergeCell ref="F20:G20"/>
    <mergeCell ref="A19:B19"/>
    <mergeCell ref="F19:G19"/>
    <mergeCell ref="A13:D13"/>
    <mergeCell ref="F13:J13"/>
    <mergeCell ref="C20:D20"/>
    <mergeCell ref="A20:B20"/>
    <mergeCell ref="E32:F32"/>
    <mergeCell ref="A26:B26"/>
    <mergeCell ref="H19:J19"/>
    <mergeCell ref="A29:C31"/>
    <mergeCell ref="A32:C32"/>
    <mergeCell ref="A25:B25"/>
    <mergeCell ref="C19:D19"/>
    <mergeCell ref="F15:G15"/>
    <mergeCell ref="F26:G26"/>
    <mergeCell ref="A22:B22"/>
    <mergeCell ref="A8:J8"/>
    <mergeCell ref="A14:B14"/>
    <mergeCell ref="C14:D14"/>
    <mergeCell ref="H14:J14"/>
    <mergeCell ref="C15:D15"/>
    <mergeCell ref="A10:D10"/>
    <mergeCell ref="F24:G24"/>
    <mergeCell ref="H32:J32"/>
    <mergeCell ref="A12:B12"/>
    <mergeCell ref="A4:J4"/>
    <mergeCell ref="A5:J5"/>
    <mergeCell ref="A7:B7"/>
    <mergeCell ref="A23:D23"/>
    <mergeCell ref="A15:B15"/>
    <mergeCell ref="H15:J15"/>
    <mergeCell ref="H20:J20"/>
    <mergeCell ref="H29:J31"/>
    <mergeCell ref="E29:F31"/>
    <mergeCell ref="F14:G14"/>
    <mergeCell ref="A34:J34"/>
    <mergeCell ref="A24:B24"/>
    <mergeCell ref="H26:J26"/>
    <mergeCell ref="H24:J24"/>
    <mergeCell ref="H25:J25"/>
    <mergeCell ref="A27:B27"/>
    <mergeCell ref="C27:D27"/>
  </mergeCells>
  <printOptions/>
  <pageMargins left="0.984251968503937" right="0.1968503937007874" top="0.1968503937007874" bottom="0.1968503937007874" header="0.31496062992125984" footer="0.31496062992125984"/>
  <pageSetup fitToHeight="0" fitToWidth="1" horizontalDpi="600" verticalDpi="600" orientation="portrait" paperSize="9" scale="89" r:id="rId3"/>
  <colBreaks count="1" manualBreakCount="1">
    <brk id="10" max="65535" man="1"/>
  </colBreaks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view="pageBreakPreview" zoomScale="70" zoomScaleSheetLayoutView="70" zoomScalePageLayoutView="0" workbookViewId="0" topLeftCell="A1">
      <selection activeCell="A30" sqref="A30:I31"/>
    </sheetView>
  </sheetViews>
  <sheetFormatPr defaultColWidth="8.796875" defaultRowHeight="14.25"/>
  <cols>
    <col min="1" max="9" width="10" style="39" customWidth="1"/>
    <col min="10" max="16384" width="9" style="39" customWidth="1"/>
  </cols>
  <sheetData>
    <row r="1" spans="6:10" ht="12.75">
      <c r="F1" s="6"/>
      <c r="G1" s="6"/>
      <c r="H1" s="6"/>
      <c r="I1" s="326" t="s">
        <v>182</v>
      </c>
      <c r="J1" s="326"/>
    </row>
    <row r="2" spans="8:10" ht="12.75">
      <c r="H2" s="71"/>
      <c r="I2" s="112" t="s">
        <v>173</v>
      </c>
      <c r="J2" s="112"/>
    </row>
    <row r="3" spans="6:9" ht="12.75">
      <c r="F3" s="518"/>
      <c r="G3" s="518"/>
      <c r="H3" s="518"/>
      <c r="I3" s="518"/>
    </row>
    <row r="4" spans="1:11" ht="39" customHeight="1">
      <c r="A4" s="347" t="s">
        <v>176</v>
      </c>
      <c r="B4" s="440"/>
      <c r="C4" s="440"/>
      <c r="D4" s="440"/>
      <c r="E4" s="440"/>
      <c r="F4" s="440"/>
      <c r="G4" s="440"/>
      <c r="H4" s="440"/>
      <c r="I4" s="440"/>
      <c r="J4" s="167"/>
      <c r="K4" s="167"/>
    </row>
    <row r="5" spans="1:11" ht="15.75">
      <c r="A5" s="311"/>
      <c r="B5" s="519" t="s">
        <v>35</v>
      </c>
      <c r="C5" s="519"/>
      <c r="D5" s="519"/>
      <c r="E5" s="519"/>
      <c r="F5" s="519"/>
      <c r="G5" s="519"/>
      <c r="H5" s="519"/>
      <c r="I5" s="311"/>
      <c r="J5" s="167"/>
      <c r="K5" s="167"/>
    </row>
    <row r="6" spans="1:16" ht="12.75">
      <c r="A6" s="199"/>
      <c r="B6" s="199"/>
      <c r="C6" s="199"/>
      <c r="D6" s="199"/>
      <c r="E6" s="199"/>
      <c r="F6" s="199"/>
      <c r="G6" s="199"/>
      <c r="H6" s="199"/>
      <c r="I6" s="199"/>
      <c r="J6" s="167"/>
      <c r="K6" s="167"/>
      <c r="M6" s="526"/>
      <c r="N6" s="526"/>
      <c r="O6" s="526"/>
      <c r="P6" s="526"/>
    </row>
    <row r="7" spans="1:16" ht="12.75">
      <c r="A7" s="357" t="s">
        <v>0</v>
      </c>
      <c r="B7" s="357"/>
      <c r="M7" s="6"/>
      <c r="N7" s="526"/>
      <c r="O7" s="526"/>
      <c r="P7" s="526"/>
    </row>
    <row r="8" spans="1:12" ht="54" customHeight="1">
      <c r="A8" s="354"/>
      <c r="B8" s="355"/>
      <c r="C8" s="355"/>
      <c r="D8" s="355"/>
      <c r="E8" s="355"/>
      <c r="F8" s="355"/>
      <c r="G8" s="355"/>
      <c r="H8" s="355"/>
      <c r="I8" s="356"/>
      <c r="L8" s="35" t="s">
        <v>5</v>
      </c>
    </row>
    <row r="9" spans="1:12" ht="13.5" customHeight="1">
      <c r="A9" s="200"/>
      <c r="B9" s="200"/>
      <c r="C9" s="200"/>
      <c r="D9" s="200"/>
      <c r="E9" s="200"/>
      <c r="F9" s="200"/>
      <c r="G9" s="200"/>
      <c r="H9" s="200"/>
      <c r="I9" s="200"/>
      <c r="L9" s="35"/>
    </row>
    <row r="10" spans="1:13" ht="13.5" customHeight="1">
      <c r="A10" s="370" t="s">
        <v>4</v>
      </c>
      <c r="B10" s="371"/>
      <c r="C10" s="371"/>
      <c r="D10" s="372"/>
      <c r="E10" s="322"/>
      <c r="F10" s="322"/>
      <c r="G10" s="322"/>
      <c r="H10" s="108"/>
      <c r="I10" s="108"/>
      <c r="M10" s="139"/>
    </row>
    <row r="11" spans="1:13" ht="13.5" customHeight="1">
      <c r="A11" s="101"/>
      <c r="B11" s="101"/>
      <c r="C11" s="101"/>
      <c r="D11" s="101"/>
      <c r="E11" s="322"/>
      <c r="F11" s="322"/>
      <c r="G11" s="322"/>
      <c r="H11" s="108"/>
      <c r="I11" s="108"/>
      <c r="M11" s="139"/>
    </row>
    <row r="12" spans="1:12" ht="13.5" customHeight="1" thickBot="1">
      <c r="A12" s="528" t="s">
        <v>95</v>
      </c>
      <c r="B12" s="528"/>
      <c r="C12" s="200"/>
      <c r="D12" s="200"/>
      <c r="E12" s="200"/>
      <c r="F12" s="200"/>
      <c r="G12" s="200"/>
      <c r="H12" s="200"/>
      <c r="I12" s="200"/>
      <c r="L12" s="35"/>
    </row>
    <row r="13" spans="2:15" ht="27.75" customHeight="1">
      <c r="B13" s="358" t="s">
        <v>117</v>
      </c>
      <c r="C13" s="527"/>
      <c r="D13" s="460"/>
      <c r="E13" s="461"/>
      <c r="N13" s="35"/>
      <c r="O13" s="35"/>
    </row>
    <row r="14" spans="2:5" ht="37.5" customHeight="1" thickBot="1">
      <c r="B14" s="482" t="s">
        <v>181</v>
      </c>
      <c r="C14" s="529"/>
      <c r="D14" s="485">
        <v>0.698</v>
      </c>
      <c r="E14" s="530"/>
    </row>
    <row r="15" spans="4:5" ht="13.5" customHeight="1">
      <c r="D15" s="132"/>
      <c r="E15" s="132"/>
    </row>
    <row r="16" spans="1:5" ht="13.5" customHeight="1" thickBot="1">
      <c r="A16" s="92" t="s">
        <v>94</v>
      </c>
      <c r="B16" s="92"/>
      <c r="C16" s="113"/>
      <c r="D16" s="114"/>
      <c r="E16" s="70"/>
    </row>
    <row r="17" spans="1:7" ht="27.75" customHeight="1">
      <c r="A17" s="451" t="s">
        <v>100</v>
      </c>
      <c r="B17" s="539"/>
      <c r="C17" s="539"/>
      <c r="D17" s="540"/>
      <c r="E17" s="521"/>
      <c r="F17" s="522"/>
      <c r="G17" s="132"/>
    </row>
    <row r="18" spans="1:7" ht="27.75" customHeight="1" thickBot="1">
      <c r="A18" s="441" t="s">
        <v>142</v>
      </c>
      <c r="B18" s="499"/>
      <c r="C18" s="499"/>
      <c r="D18" s="499"/>
      <c r="E18" s="520"/>
      <c r="F18" s="493"/>
      <c r="G18" s="132"/>
    </row>
    <row r="19" spans="1:7" ht="13.5" customHeight="1">
      <c r="A19" s="100"/>
      <c r="B19" s="100"/>
      <c r="C19" s="100"/>
      <c r="D19" s="100"/>
      <c r="E19" s="132"/>
      <c r="F19" s="132"/>
      <c r="G19" s="132"/>
    </row>
    <row r="20" spans="1:5" ht="13.5" customHeight="1" thickBot="1">
      <c r="A20" s="171" t="s">
        <v>93</v>
      </c>
      <c r="B20" s="171"/>
      <c r="D20" s="114"/>
      <c r="E20" s="213"/>
    </row>
    <row r="21" spans="1:7" ht="28.5" customHeight="1">
      <c r="A21" s="533" t="s">
        <v>110</v>
      </c>
      <c r="B21" s="534"/>
      <c r="C21" s="534"/>
      <c r="D21" s="535"/>
      <c r="E21" s="523"/>
      <c r="F21" s="524"/>
      <c r="G21" s="132"/>
    </row>
    <row r="22" spans="1:7" ht="28.5" customHeight="1" thickBot="1">
      <c r="A22" s="536" t="s">
        <v>152</v>
      </c>
      <c r="B22" s="537"/>
      <c r="C22" s="537"/>
      <c r="D22" s="538"/>
      <c r="E22" s="531">
        <f>IF(E21="","",E21*D14)</f>
      </c>
      <c r="F22" s="532"/>
      <c r="G22" s="132"/>
    </row>
    <row r="23" spans="4:5" ht="13.5" customHeight="1">
      <c r="D23" s="132"/>
      <c r="E23" s="132"/>
    </row>
    <row r="24" ht="13.5" customHeight="1"/>
    <row r="25" spans="1:10" ht="20.25" customHeight="1">
      <c r="A25" s="335" t="s">
        <v>164</v>
      </c>
      <c r="B25" s="335"/>
      <c r="C25" s="335"/>
      <c r="D25" s="102"/>
      <c r="E25" s="4"/>
      <c r="F25" s="4"/>
      <c r="G25" s="335" t="s">
        <v>166</v>
      </c>
      <c r="H25" s="335"/>
      <c r="I25" s="335"/>
      <c r="J25" s="124"/>
    </row>
    <row r="26" spans="1:9" ht="20.25" customHeight="1">
      <c r="A26" s="335"/>
      <c r="B26" s="335"/>
      <c r="C26" s="335"/>
      <c r="D26" s="4"/>
      <c r="E26" s="525" t="s">
        <v>165</v>
      </c>
      <c r="F26" s="4"/>
      <c r="G26" s="335"/>
      <c r="H26" s="335"/>
      <c r="I26" s="335"/>
    </row>
    <row r="27" spans="1:11" ht="20.25" customHeight="1">
      <c r="A27" s="335"/>
      <c r="B27" s="335"/>
      <c r="C27" s="335"/>
      <c r="D27" s="4"/>
      <c r="E27" s="525"/>
      <c r="F27" s="4"/>
      <c r="G27" s="335"/>
      <c r="H27" s="335"/>
      <c r="I27" s="335"/>
      <c r="J27" s="72"/>
      <c r="K27" s="72"/>
    </row>
    <row r="28" spans="1:9" ht="27.75" customHeight="1">
      <c r="A28" s="337" t="s">
        <v>101</v>
      </c>
      <c r="B28" s="337"/>
      <c r="C28" s="337"/>
      <c r="D28" s="106"/>
      <c r="E28" s="106" t="s">
        <v>102</v>
      </c>
      <c r="F28" s="105"/>
      <c r="G28" s="337" t="s">
        <v>103</v>
      </c>
      <c r="H28" s="337"/>
      <c r="I28" s="337"/>
    </row>
    <row r="29" spans="1:9" ht="13.5" customHeight="1">
      <c r="A29" s="105"/>
      <c r="B29" s="105"/>
      <c r="C29" s="105"/>
      <c r="D29" s="106"/>
      <c r="E29" s="106"/>
      <c r="F29" s="105"/>
      <c r="G29" s="105"/>
      <c r="H29" s="105"/>
      <c r="I29" s="105"/>
    </row>
    <row r="30" spans="1:9" ht="14.25" customHeight="1">
      <c r="A30" s="418" t="s">
        <v>204</v>
      </c>
      <c r="B30" s="418"/>
      <c r="C30" s="418"/>
      <c r="D30" s="418"/>
      <c r="E30" s="418"/>
      <c r="F30" s="418"/>
      <c r="G30" s="418"/>
      <c r="H30" s="418"/>
      <c r="I30" s="418"/>
    </row>
    <row r="31" spans="1:9" ht="68.25" customHeight="1">
      <c r="A31" s="419"/>
      <c r="B31" s="419"/>
      <c r="C31" s="419"/>
      <c r="D31" s="419"/>
      <c r="E31" s="419"/>
      <c r="F31" s="419"/>
      <c r="G31" s="419"/>
      <c r="H31" s="419"/>
      <c r="I31" s="419"/>
    </row>
  </sheetData>
  <sheetProtection/>
  <mergeCells count="27">
    <mergeCell ref="A30:I31"/>
    <mergeCell ref="G28:I28"/>
    <mergeCell ref="B14:C14"/>
    <mergeCell ref="D14:E14"/>
    <mergeCell ref="E22:F22"/>
    <mergeCell ref="A18:D18"/>
    <mergeCell ref="A21:D21"/>
    <mergeCell ref="A22:D22"/>
    <mergeCell ref="A17:D17"/>
    <mergeCell ref="A28:C28"/>
    <mergeCell ref="M6:P6"/>
    <mergeCell ref="A7:B7"/>
    <mergeCell ref="N7:P7"/>
    <mergeCell ref="B13:C13"/>
    <mergeCell ref="D13:E13"/>
    <mergeCell ref="A12:B12"/>
    <mergeCell ref="A10:D10"/>
    <mergeCell ref="A25:C27"/>
    <mergeCell ref="G25:I27"/>
    <mergeCell ref="F3:I3"/>
    <mergeCell ref="B5:H5"/>
    <mergeCell ref="E18:F18"/>
    <mergeCell ref="E17:F17"/>
    <mergeCell ref="E21:F21"/>
    <mergeCell ref="A4:I4"/>
    <mergeCell ref="A8:I8"/>
    <mergeCell ref="E26:E27"/>
  </mergeCells>
  <printOptions/>
  <pageMargins left="0.984251968503937" right="0.1968503937007874" top="0.1968503937007874" bottom="0.1968503937007874" header="0.31496062992125984" footer="0.31496062992125984"/>
  <pageSetup fitToHeight="0" fitToWidth="1" horizontalDpi="600" verticalDpi="600" orientation="portrait" paperSize="9" scale="92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view="pageBreakPreview" zoomScale="70" zoomScaleSheetLayoutView="70" zoomScalePageLayoutView="0" workbookViewId="0" topLeftCell="A1">
      <selection activeCell="F11" sqref="F11"/>
    </sheetView>
  </sheetViews>
  <sheetFormatPr defaultColWidth="8.796875" defaultRowHeight="14.25"/>
  <cols>
    <col min="1" max="1" width="6" style="39" customWidth="1"/>
    <col min="2" max="9" width="11" style="39" customWidth="1"/>
    <col min="10" max="10" width="12.5" style="39" customWidth="1"/>
    <col min="11" max="11" width="3.69921875" style="39" customWidth="1"/>
    <col min="12" max="16384" width="9" style="39" customWidth="1"/>
  </cols>
  <sheetData>
    <row r="1" spans="8:10" ht="13.5" customHeight="1">
      <c r="H1" s="72"/>
      <c r="I1" s="325" t="s">
        <v>180</v>
      </c>
      <c r="J1" s="107"/>
    </row>
    <row r="2" spans="9:10" ht="13.5" customHeight="1">
      <c r="I2" s="324" t="s">
        <v>173</v>
      </c>
      <c r="J2" s="107"/>
    </row>
    <row r="3" ht="13.5" customHeight="1"/>
    <row r="4" spans="1:11" ht="35.25" customHeight="1">
      <c r="A4" s="347" t="s">
        <v>203</v>
      </c>
      <c r="B4" s="347"/>
      <c r="C4" s="347"/>
      <c r="D4" s="347"/>
      <c r="E4" s="347"/>
      <c r="F4" s="347"/>
      <c r="G4" s="347"/>
      <c r="H4" s="347"/>
      <c r="I4" s="347"/>
      <c r="J4" s="167"/>
      <c r="K4" s="167"/>
    </row>
    <row r="5" spans="1:11" ht="13.5" customHeight="1">
      <c r="A5" s="347" t="s">
        <v>44</v>
      </c>
      <c r="B5" s="347"/>
      <c r="C5" s="347"/>
      <c r="D5" s="347"/>
      <c r="E5" s="347"/>
      <c r="F5" s="347"/>
      <c r="G5" s="347"/>
      <c r="H5" s="347"/>
      <c r="I5" s="347"/>
      <c r="J5" s="108"/>
      <c r="K5" s="108"/>
    </row>
    <row r="6" spans="10:11" ht="13.5" customHeight="1">
      <c r="J6" s="108"/>
      <c r="K6" s="108"/>
    </row>
    <row r="7" spans="1:3" ht="13.5" customHeight="1">
      <c r="A7" s="357" t="s">
        <v>0</v>
      </c>
      <c r="B7" s="357"/>
      <c r="C7" s="357"/>
    </row>
    <row r="8" spans="1:15" ht="43.5" customHeight="1">
      <c r="A8" s="354"/>
      <c r="B8" s="355"/>
      <c r="C8" s="355"/>
      <c r="D8" s="355"/>
      <c r="E8" s="355"/>
      <c r="F8" s="355"/>
      <c r="G8" s="355"/>
      <c r="H8" s="355"/>
      <c r="I8" s="356"/>
      <c r="O8" s="35" t="s">
        <v>5</v>
      </c>
    </row>
    <row r="9" spans="1:15" ht="14.25" customHeight="1">
      <c r="A9" s="138"/>
      <c r="B9" s="138"/>
      <c r="C9" s="138"/>
      <c r="D9" s="138"/>
      <c r="E9" s="138"/>
      <c r="F9" s="138"/>
      <c r="G9" s="138"/>
      <c r="H9" s="138"/>
      <c r="I9" s="138"/>
      <c r="O9" s="35"/>
    </row>
    <row r="10" spans="1:13" ht="13.5" customHeight="1">
      <c r="A10" s="370" t="s">
        <v>4</v>
      </c>
      <c r="B10" s="371"/>
      <c r="C10" s="371"/>
      <c r="D10" s="372"/>
      <c r="E10" s="322"/>
      <c r="F10" s="322"/>
      <c r="G10" s="322"/>
      <c r="H10" s="108"/>
      <c r="I10" s="108"/>
      <c r="M10" s="139"/>
    </row>
    <row r="11" spans="1:11" ht="14.25" customHeight="1">
      <c r="A11" s="101"/>
      <c r="B11" s="101"/>
      <c r="C11" s="101"/>
      <c r="D11" s="101"/>
      <c r="J11" s="124"/>
      <c r="K11" s="124"/>
    </row>
    <row r="12" spans="1:11" ht="14.25" customHeight="1" thickBot="1">
      <c r="A12" s="215" t="s">
        <v>95</v>
      </c>
      <c r="J12" s="124"/>
      <c r="K12" s="124"/>
    </row>
    <row r="13" spans="2:10" ht="24.75" customHeight="1" thickBot="1">
      <c r="B13" s="546" t="s">
        <v>7</v>
      </c>
      <c r="C13" s="547"/>
      <c r="D13" s="547"/>
      <c r="E13" s="548"/>
      <c r="F13" s="549" t="s">
        <v>8</v>
      </c>
      <c r="G13" s="550"/>
      <c r="H13" s="550"/>
      <c r="I13" s="551"/>
      <c r="J13" s="124"/>
    </row>
    <row r="14" spans="1:10" ht="61.5" customHeight="1" thickBot="1">
      <c r="A14" s="321" t="s">
        <v>1</v>
      </c>
      <c r="B14" s="232" t="s">
        <v>6</v>
      </c>
      <c r="C14" s="233" t="s">
        <v>144</v>
      </c>
      <c r="D14" s="234" t="s">
        <v>37</v>
      </c>
      <c r="E14" s="235" t="s">
        <v>145</v>
      </c>
      <c r="F14" s="232" t="s">
        <v>6</v>
      </c>
      <c r="G14" s="233" t="s">
        <v>144</v>
      </c>
      <c r="H14" s="234" t="s">
        <v>37</v>
      </c>
      <c r="I14" s="235" t="s">
        <v>145</v>
      </c>
      <c r="J14" s="131"/>
    </row>
    <row r="15" spans="1:10" ht="21" customHeight="1">
      <c r="A15" s="227">
        <v>1</v>
      </c>
      <c r="B15" s="22"/>
      <c r="C15" s="36"/>
      <c r="D15" s="23"/>
      <c r="E15" s="21"/>
      <c r="F15" s="22"/>
      <c r="G15" s="36"/>
      <c r="H15" s="23"/>
      <c r="I15" s="21"/>
      <c r="J15" s="124"/>
    </row>
    <row r="16" spans="1:10" ht="21" customHeight="1">
      <c r="A16" s="24">
        <v>2</v>
      </c>
      <c r="B16" s="25"/>
      <c r="C16" s="28"/>
      <c r="D16" s="26"/>
      <c r="E16" s="27"/>
      <c r="F16" s="25"/>
      <c r="G16" s="28"/>
      <c r="H16" s="26"/>
      <c r="I16" s="27"/>
      <c r="J16" s="124"/>
    </row>
    <row r="17" spans="1:10" ht="21" customHeight="1" thickBot="1">
      <c r="A17" s="29" t="s">
        <v>2</v>
      </c>
      <c r="B17" s="30"/>
      <c r="C17" s="228"/>
      <c r="D17" s="31"/>
      <c r="E17" s="32"/>
      <c r="F17" s="30"/>
      <c r="G17" s="228"/>
      <c r="H17" s="31"/>
      <c r="I17" s="32"/>
      <c r="J17" s="124"/>
    </row>
    <row r="18" spans="1:10" ht="21" customHeight="1" thickBot="1">
      <c r="A18" s="33" t="s">
        <v>3</v>
      </c>
      <c r="B18" s="229"/>
      <c r="C18" s="230">
        <f>IF(C15="",0,SUM(C15:C17))</f>
        <v>0</v>
      </c>
      <c r="D18" s="37">
        <f>ROUNDDOWN(IF(D15="",0,SUM(D15:D17)),3)</f>
        <v>0</v>
      </c>
      <c r="E18" s="231">
        <f>ROUNDDOWN(IF(D15="",0,SUM(E15:E17)),3)</f>
        <v>0</v>
      </c>
      <c r="F18" s="229"/>
      <c r="G18" s="230">
        <f>IF(G15="",0,SUM(G15:G17))</f>
        <v>0</v>
      </c>
      <c r="H18" s="37">
        <f>ROUNDDOWN(IF(H15="",0,SUM(H15:H17)),3)</f>
        <v>0</v>
      </c>
      <c r="I18" s="231">
        <f>ROUNDDOWN(IF(H15="",0,SUM(I15:I17)),3)</f>
        <v>0</v>
      </c>
      <c r="J18" s="124"/>
    </row>
    <row r="19" spans="1:11" ht="21" customHeight="1">
      <c r="A19" s="544" t="s">
        <v>42</v>
      </c>
      <c r="B19" s="544"/>
      <c r="C19" s="544"/>
      <c r="D19" s="544"/>
      <c r="E19" s="545"/>
      <c r="F19" s="552" t="s">
        <v>23</v>
      </c>
      <c r="G19" s="553"/>
      <c r="H19" s="554"/>
      <c r="I19" s="224"/>
      <c r="J19" s="124"/>
      <c r="K19" s="124"/>
    </row>
    <row r="20" spans="1:10" ht="21" customHeight="1">
      <c r="A20" s="216"/>
      <c r="B20" s="216"/>
      <c r="C20" s="216"/>
      <c r="D20" s="216"/>
      <c r="E20" s="247"/>
      <c r="F20" s="557" t="s">
        <v>200</v>
      </c>
      <c r="G20" s="558"/>
      <c r="H20" s="559"/>
      <c r="I20" s="225">
        <v>0.698</v>
      </c>
      <c r="J20" s="124"/>
    </row>
    <row r="21" spans="5:10" ht="21" customHeight="1" thickBot="1">
      <c r="E21" s="247"/>
      <c r="F21" s="541" t="s">
        <v>143</v>
      </c>
      <c r="G21" s="542"/>
      <c r="H21" s="543"/>
      <c r="I21" s="226">
        <f>ROUNDDOWN(IF(I19="",0,(I19/E29)),2)</f>
        <v>0</v>
      </c>
      <c r="J21" s="124"/>
    </row>
    <row r="22" spans="1:10" ht="13.5" customHeight="1">
      <c r="A22" s="114"/>
      <c r="B22" s="114"/>
      <c r="C22" s="114"/>
      <c r="D22" s="114"/>
      <c r="E22" s="70"/>
      <c r="F22" s="34"/>
      <c r="G22" s="34"/>
      <c r="H22" s="1"/>
      <c r="I22" s="1"/>
      <c r="J22" s="121"/>
    </row>
    <row r="23" spans="1:10" ht="13.5" customHeight="1" thickBot="1">
      <c r="A23" s="92" t="s">
        <v>94</v>
      </c>
      <c r="B23" s="92"/>
      <c r="C23" s="113"/>
      <c r="D23" s="114"/>
      <c r="E23" s="70"/>
      <c r="F23" s="34"/>
      <c r="G23" s="34"/>
      <c r="H23" s="1"/>
      <c r="I23" s="1"/>
      <c r="J23" s="121"/>
    </row>
    <row r="24" spans="1:10" ht="27.75" customHeight="1">
      <c r="A24" s="555" t="s">
        <v>116</v>
      </c>
      <c r="B24" s="556"/>
      <c r="C24" s="556"/>
      <c r="D24" s="556"/>
      <c r="E24" s="261"/>
      <c r="F24" s="34"/>
      <c r="G24" s="34"/>
      <c r="I24" s="1"/>
      <c r="J24" s="121"/>
    </row>
    <row r="25" spans="1:10" ht="27.75" customHeight="1" thickBot="1">
      <c r="A25" s="489" t="s">
        <v>114</v>
      </c>
      <c r="B25" s="490"/>
      <c r="C25" s="490"/>
      <c r="D25" s="490"/>
      <c r="E25" s="217">
        <f>H18</f>
        <v>0</v>
      </c>
      <c r="F25" s="34"/>
      <c r="G25" s="34"/>
      <c r="I25" s="1"/>
      <c r="J25" s="121"/>
    </row>
    <row r="26" spans="1:10" ht="13.5" customHeight="1">
      <c r="A26" s="100"/>
      <c r="B26" s="100"/>
      <c r="C26" s="100"/>
      <c r="D26" s="100"/>
      <c r="E26" s="218"/>
      <c r="F26" s="34"/>
      <c r="G26" s="34"/>
      <c r="I26" s="1"/>
      <c r="J26" s="121"/>
    </row>
    <row r="27" spans="1:10" ht="13.5" customHeight="1" thickBot="1">
      <c r="A27" s="171" t="s">
        <v>93</v>
      </c>
      <c r="B27" s="171"/>
      <c r="D27" s="114"/>
      <c r="E27" s="213"/>
      <c r="F27" s="34"/>
      <c r="G27" s="34"/>
      <c r="I27" s="1"/>
      <c r="J27" s="121"/>
    </row>
    <row r="28" spans="1:10" ht="27.75" customHeight="1">
      <c r="A28" s="533" t="s">
        <v>115</v>
      </c>
      <c r="B28" s="534"/>
      <c r="C28" s="534"/>
      <c r="D28" s="534"/>
      <c r="E28" s="222">
        <f>E18-I18</f>
        <v>0</v>
      </c>
      <c r="F28" s="34"/>
      <c r="G28" s="34"/>
      <c r="H28" s="1"/>
      <c r="I28" s="1"/>
      <c r="J28" s="121"/>
    </row>
    <row r="29" spans="1:10" ht="27.75" customHeight="1" thickBot="1">
      <c r="A29" s="536" t="s">
        <v>153</v>
      </c>
      <c r="B29" s="537"/>
      <c r="C29" s="537"/>
      <c r="D29" s="537"/>
      <c r="E29" s="223">
        <f>ROUND(IF(B15="",0,(E28*I20)),3)</f>
        <v>0</v>
      </c>
      <c r="F29" s="34"/>
      <c r="G29" s="34"/>
      <c r="H29" s="1"/>
      <c r="I29" s="1"/>
      <c r="J29" s="121"/>
    </row>
    <row r="30" spans="1:10" ht="13.5" customHeight="1">
      <c r="A30" s="254"/>
      <c r="B30" s="254"/>
      <c r="C30" s="254"/>
      <c r="D30" s="254"/>
      <c r="E30" s="253"/>
      <c r="F30" s="34"/>
      <c r="G30" s="34"/>
      <c r="H30" s="1"/>
      <c r="I30" s="1"/>
      <c r="J30" s="121"/>
    </row>
    <row r="31" spans="1:9" ht="14.25" customHeight="1">
      <c r="A31" s="219"/>
      <c r="B31" s="219"/>
      <c r="C31" s="219"/>
      <c r="D31" s="219"/>
      <c r="E31" s="219"/>
      <c r="F31" s="75"/>
      <c r="G31" s="75"/>
      <c r="H31" s="75"/>
      <c r="I31" s="75"/>
    </row>
    <row r="32" spans="1:9" ht="21" customHeight="1">
      <c r="A32" s="335" t="s">
        <v>167</v>
      </c>
      <c r="B32" s="335"/>
      <c r="C32" s="335"/>
      <c r="D32" s="102"/>
      <c r="E32" s="4"/>
      <c r="F32" s="4"/>
      <c r="G32" s="336" t="s">
        <v>168</v>
      </c>
      <c r="H32" s="336"/>
      <c r="I32" s="336"/>
    </row>
    <row r="33" spans="1:11" ht="21" customHeight="1">
      <c r="A33" s="335"/>
      <c r="B33" s="335"/>
      <c r="C33" s="335"/>
      <c r="D33" s="4"/>
      <c r="E33" s="4"/>
      <c r="F33" s="4"/>
      <c r="G33" s="336"/>
      <c r="H33" s="336"/>
      <c r="I33" s="336"/>
      <c r="J33" s="72"/>
      <c r="K33" s="72"/>
    </row>
    <row r="34" spans="1:9" ht="21" customHeight="1">
      <c r="A34" s="335"/>
      <c r="B34" s="335"/>
      <c r="C34" s="335"/>
      <c r="D34" s="4"/>
      <c r="E34" s="306" t="s">
        <v>163</v>
      </c>
      <c r="F34" s="4"/>
      <c r="G34" s="336"/>
      <c r="H34" s="336"/>
      <c r="I34" s="336"/>
    </row>
    <row r="35" spans="1:9" s="125" customFormat="1" ht="28.5" customHeight="1">
      <c r="A35" s="337" t="s">
        <v>101</v>
      </c>
      <c r="B35" s="337"/>
      <c r="C35" s="337"/>
      <c r="D35" s="106"/>
      <c r="E35" s="106" t="s">
        <v>102</v>
      </c>
      <c r="F35" s="105"/>
      <c r="G35" s="337" t="s">
        <v>103</v>
      </c>
      <c r="H35" s="337"/>
      <c r="I35" s="337"/>
    </row>
    <row r="36" ht="14.25" customHeight="1">
      <c r="J36" s="40"/>
    </row>
    <row r="37" spans="1:9" ht="14.25" customHeight="1">
      <c r="A37" s="418" t="s">
        <v>201</v>
      </c>
      <c r="B37" s="418"/>
      <c r="C37" s="418"/>
      <c r="D37" s="418"/>
      <c r="E37" s="418"/>
      <c r="F37" s="418"/>
      <c r="G37" s="418"/>
      <c r="H37" s="418"/>
      <c r="I37" s="418"/>
    </row>
    <row r="38" spans="1:9" ht="67.5" customHeight="1">
      <c r="A38" s="419"/>
      <c r="B38" s="419"/>
      <c r="C38" s="419"/>
      <c r="D38" s="419"/>
      <c r="E38" s="419"/>
      <c r="F38" s="419"/>
      <c r="G38" s="419"/>
      <c r="H38" s="419"/>
      <c r="I38" s="419"/>
    </row>
  </sheetData>
  <sheetProtection/>
  <mergeCells count="20">
    <mergeCell ref="A10:D10"/>
    <mergeCell ref="B13:E13"/>
    <mergeCell ref="F13:I13"/>
    <mergeCell ref="A29:D29"/>
    <mergeCell ref="A37:I38"/>
    <mergeCell ref="A4:I4"/>
    <mergeCell ref="A5:I5"/>
    <mergeCell ref="A7:C7"/>
    <mergeCell ref="A8:I8"/>
    <mergeCell ref="F19:H19"/>
    <mergeCell ref="A35:C35"/>
    <mergeCell ref="A25:D25"/>
    <mergeCell ref="A28:D28"/>
    <mergeCell ref="G35:I35"/>
    <mergeCell ref="F21:H21"/>
    <mergeCell ref="A19:E19"/>
    <mergeCell ref="A32:C34"/>
    <mergeCell ref="A24:D24"/>
    <mergeCell ref="G32:I34"/>
    <mergeCell ref="F20:H20"/>
  </mergeCells>
  <printOptions/>
  <pageMargins left="0.984251968503937" right="0.1968503937007874" top="0.1968503937007874" bottom="0.1968503937007874" header="0.31496062992125984" footer="0.31496062992125984"/>
  <pageSetup fitToHeight="0" fitToWidth="1"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Normal="60" zoomScaleSheetLayoutView="100" zoomScalePageLayoutView="0" workbookViewId="0" topLeftCell="A1">
      <selection activeCell="A4" sqref="A4:I4"/>
    </sheetView>
  </sheetViews>
  <sheetFormatPr defaultColWidth="8.796875" defaultRowHeight="14.25"/>
  <cols>
    <col min="1" max="1" width="5.8984375" style="39" customWidth="1"/>
    <col min="2" max="6" width="11" style="39" customWidth="1"/>
    <col min="7" max="7" width="13.19921875" style="39" customWidth="1"/>
    <col min="8" max="9" width="11" style="39" customWidth="1"/>
    <col min="10" max="10" width="18.69921875" style="39" customWidth="1"/>
    <col min="11" max="16384" width="8.69921875" style="39" customWidth="1"/>
  </cols>
  <sheetData>
    <row r="1" spans="9:10" ht="12.75">
      <c r="I1" s="325" t="s">
        <v>177</v>
      </c>
      <c r="J1" s="221"/>
    </row>
    <row r="2" spans="9:10" ht="12.75">
      <c r="I2" s="317" t="s">
        <v>173</v>
      </c>
      <c r="J2" s="136"/>
    </row>
    <row r="4" spans="1:12" ht="38.25" customHeight="1">
      <c r="A4" s="348" t="s">
        <v>175</v>
      </c>
      <c r="B4" s="348"/>
      <c r="C4" s="348"/>
      <c r="D4" s="348"/>
      <c r="E4" s="348"/>
      <c r="F4" s="348"/>
      <c r="G4" s="348"/>
      <c r="H4" s="348"/>
      <c r="I4" s="348"/>
      <c r="J4" s="189"/>
      <c r="K4" s="167"/>
      <c r="L4" s="167"/>
    </row>
    <row r="5" spans="1:12" ht="16.5" customHeight="1">
      <c r="A5" s="348" t="s">
        <v>36</v>
      </c>
      <c r="B5" s="348"/>
      <c r="C5" s="348"/>
      <c r="D5" s="348"/>
      <c r="E5" s="348"/>
      <c r="F5" s="348"/>
      <c r="G5" s="348"/>
      <c r="H5" s="348"/>
      <c r="I5" s="348"/>
      <c r="J5" s="190"/>
      <c r="K5" s="108"/>
      <c r="L5" s="108"/>
    </row>
    <row r="6" spans="1:12" ht="16.5" customHeight="1">
      <c r="A6" s="424"/>
      <c r="B6" s="424"/>
      <c r="C6" s="424"/>
      <c r="D6" s="424"/>
      <c r="E6" s="424"/>
      <c r="F6" s="424"/>
      <c r="G6" s="424"/>
      <c r="H6" s="424"/>
      <c r="I6" s="424"/>
      <c r="J6" s="137"/>
      <c r="K6" s="108"/>
      <c r="L6" s="108"/>
    </row>
    <row r="7" spans="1:3" ht="12.75">
      <c r="A7" s="240" t="s">
        <v>0</v>
      </c>
      <c r="B7" s="72"/>
      <c r="C7" s="72"/>
    </row>
    <row r="8" spans="1:16" ht="54" customHeight="1">
      <c r="A8" s="354"/>
      <c r="B8" s="355"/>
      <c r="C8" s="355"/>
      <c r="D8" s="355"/>
      <c r="E8" s="355"/>
      <c r="F8" s="355"/>
      <c r="G8" s="355"/>
      <c r="H8" s="355"/>
      <c r="I8" s="356"/>
      <c r="J8" s="244"/>
      <c r="P8" s="35" t="s">
        <v>5</v>
      </c>
    </row>
    <row r="9" spans="1:16" ht="13.5" customHeight="1">
      <c r="A9" s="200"/>
      <c r="B9" s="200"/>
      <c r="C9" s="200"/>
      <c r="D9" s="200"/>
      <c r="E9" s="200"/>
      <c r="F9" s="200"/>
      <c r="G9" s="200"/>
      <c r="H9" s="200"/>
      <c r="I9" s="200"/>
      <c r="J9" s="200"/>
      <c r="P9" s="35"/>
    </row>
    <row r="10" spans="1:13" ht="13.5" customHeight="1">
      <c r="A10" s="370" t="s">
        <v>4</v>
      </c>
      <c r="B10" s="371"/>
      <c r="C10" s="371"/>
      <c r="D10" s="372"/>
      <c r="E10" s="251"/>
      <c r="F10" s="252"/>
      <c r="G10" s="322"/>
      <c r="H10" s="108"/>
      <c r="I10" s="108"/>
      <c r="M10" s="139"/>
    </row>
    <row r="11" spans="1:15" ht="13.5" customHeight="1">
      <c r="A11" s="241"/>
      <c r="B11" s="241"/>
      <c r="C11" s="241"/>
      <c r="D11" s="241"/>
      <c r="E11" s="101"/>
      <c r="F11" s="101"/>
      <c r="G11" s="101"/>
      <c r="H11" s="101"/>
      <c r="N11" s="124"/>
      <c r="O11" s="124"/>
    </row>
    <row r="12" spans="1:16" ht="13.5" customHeight="1" thickBot="1">
      <c r="A12" s="528" t="s">
        <v>95</v>
      </c>
      <c r="B12" s="528"/>
      <c r="C12" s="319"/>
      <c r="D12" s="138"/>
      <c r="E12" s="138"/>
      <c r="F12" s="138"/>
      <c r="G12" s="138"/>
      <c r="H12" s="138"/>
      <c r="I12" s="138"/>
      <c r="J12" s="138"/>
      <c r="P12" s="35"/>
    </row>
    <row r="13" spans="1:11" ht="43.5" customHeight="1" thickBot="1">
      <c r="A13" s="305" t="s">
        <v>1</v>
      </c>
      <c r="B13" s="515" t="s">
        <v>9</v>
      </c>
      <c r="C13" s="405"/>
      <c r="D13" s="405" t="s">
        <v>178</v>
      </c>
      <c r="E13" s="488"/>
      <c r="F13" s="404" t="s">
        <v>179</v>
      </c>
      <c r="G13" s="488"/>
      <c r="H13" s="595" t="s">
        <v>99</v>
      </c>
      <c r="I13" s="596"/>
      <c r="J13" s="131"/>
      <c r="K13" s="130"/>
    </row>
    <row r="14" spans="1:11" ht="28.5" customHeight="1">
      <c r="A14" s="66">
        <v>1</v>
      </c>
      <c r="B14" s="597"/>
      <c r="C14" s="487"/>
      <c r="D14" s="592"/>
      <c r="E14" s="579"/>
      <c r="F14" s="578"/>
      <c r="G14" s="579"/>
      <c r="H14" s="585">
        <f>IF(B14="","",D14-F14)</f>
      </c>
      <c r="I14" s="586"/>
      <c r="J14" s="73"/>
      <c r="K14" s="2"/>
    </row>
    <row r="15" spans="1:11" ht="28.5" customHeight="1">
      <c r="A15" s="316">
        <v>2</v>
      </c>
      <c r="B15" s="508"/>
      <c r="C15" s="509"/>
      <c r="D15" s="593"/>
      <c r="E15" s="581"/>
      <c r="F15" s="580"/>
      <c r="G15" s="581"/>
      <c r="H15" s="587">
        <f>IF(B15="","",D15-F15)</f>
      </c>
      <c r="I15" s="588"/>
      <c r="J15" s="73"/>
      <c r="K15" s="2"/>
    </row>
    <row r="16" spans="1:11" ht="28.5" customHeight="1" thickBot="1">
      <c r="A16" s="315" t="s">
        <v>2</v>
      </c>
      <c r="B16" s="482"/>
      <c r="C16" s="483"/>
      <c r="D16" s="594"/>
      <c r="E16" s="583"/>
      <c r="F16" s="582"/>
      <c r="G16" s="583"/>
      <c r="H16" s="589">
        <f>IF(B16="","",D16-F16)</f>
      </c>
      <c r="I16" s="590"/>
      <c r="J16" s="73"/>
      <c r="K16" s="2"/>
    </row>
    <row r="17" spans="2:11" ht="28.5" customHeight="1" thickBot="1">
      <c r="B17" s="574" t="s">
        <v>3</v>
      </c>
      <c r="C17" s="575"/>
      <c r="D17" s="576">
        <f>IF(B14="","",SUM(D14:D16))</f>
      </c>
      <c r="E17" s="577"/>
      <c r="F17" s="584">
        <f>IF(B14="","",SUM(F14:F16))</f>
      </c>
      <c r="G17" s="577"/>
      <c r="H17" s="576">
        <f>IF(B14="","",SUM(H14,H16))</f>
      </c>
      <c r="I17" s="591"/>
      <c r="J17" s="73"/>
      <c r="K17" s="3"/>
    </row>
    <row r="18" spans="1:11" ht="21" customHeight="1">
      <c r="A18" s="560" t="s">
        <v>42</v>
      </c>
      <c r="B18" s="560"/>
      <c r="C18" s="560"/>
      <c r="D18" s="560"/>
      <c r="E18" s="561"/>
      <c r="F18" s="570" t="s">
        <v>23</v>
      </c>
      <c r="G18" s="571"/>
      <c r="H18" s="566"/>
      <c r="I18" s="567"/>
      <c r="J18" s="242"/>
      <c r="K18" s="3"/>
    </row>
    <row r="19" spans="1:11" ht="21" customHeight="1" thickBot="1">
      <c r="A19" s="236"/>
      <c r="B19" s="220"/>
      <c r="C19" s="220"/>
      <c r="D19" s="245"/>
      <c r="E19" s="246"/>
      <c r="F19" s="572" t="s">
        <v>146</v>
      </c>
      <c r="G19" s="573"/>
      <c r="H19" s="568">
        <f>IF(D26="","",H18/D26)</f>
      </c>
      <c r="I19" s="569"/>
      <c r="J19" s="73"/>
      <c r="K19" s="3"/>
    </row>
    <row r="21" spans="1:10" ht="14.25" customHeight="1" thickBot="1">
      <c r="A21" s="330" t="s">
        <v>94</v>
      </c>
      <c r="B21" s="330"/>
      <c r="C21" s="92"/>
      <c r="D21" s="113"/>
      <c r="E21" s="113"/>
      <c r="F21" s="41"/>
      <c r="G21" s="41"/>
      <c r="H21" s="41"/>
      <c r="I21" s="41"/>
      <c r="J21" s="41"/>
    </row>
    <row r="22" spans="1:10" ht="30" customHeight="1" thickBot="1">
      <c r="A22" s="415" t="s">
        <v>88</v>
      </c>
      <c r="B22" s="416"/>
      <c r="C22" s="416"/>
      <c r="D22" s="314"/>
      <c r="E22" s="242"/>
      <c r="F22" s="41"/>
      <c r="G22" s="41"/>
      <c r="H22" s="41"/>
      <c r="I22" s="41"/>
      <c r="J22" s="41"/>
    </row>
    <row r="23" spans="1:10" ht="13.5" customHeight="1">
      <c r="A23" s="250"/>
      <c r="B23" s="250"/>
      <c r="C23" s="250"/>
      <c r="D23" s="242"/>
      <c r="E23" s="242"/>
      <c r="F23" s="41"/>
      <c r="G23" s="41"/>
      <c r="H23" s="41"/>
      <c r="I23" s="41"/>
      <c r="J23" s="41"/>
    </row>
    <row r="24" spans="1:10" ht="14.25" customHeight="1" thickBot="1">
      <c r="A24" s="562" t="s">
        <v>97</v>
      </c>
      <c r="B24" s="562"/>
      <c r="C24" s="171"/>
      <c r="D24" s="237"/>
      <c r="E24" s="237"/>
      <c r="F24" s="41"/>
      <c r="G24" s="41"/>
      <c r="H24" s="41"/>
      <c r="I24" s="41"/>
      <c r="J24" s="41"/>
    </row>
    <row r="25" spans="1:10" ht="29.25" customHeight="1">
      <c r="A25" s="563" t="s">
        <v>202</v>
      </c>
      <c r="B25" s="472"/>
      <c r="C25" s="472"/>
      <c r="D25" s="273">
        <f>H17</f>
      </c>
      <c r="E25" s="248"/>
      <c r="F25" s="41"/>
      <c r="G25" s="41"/>
      <c r="H25" s="41"/>
      <c r="I25" s="41"/>
      <c r="J25" s="41"/>
    </row>
    <row r="26" spans="1:10" ht="26.25" customHeight="1" thickBot="1">
      <c r="A26" s="564" t="s">
        <v>154</v>
      </c>
      <c r="B26" s="565"/>
      <c r="C26" s="565"/>
      <c r="D26" s="274"/>
      <c r="E26" s="243"/>
      <c r="F26" s="41"/>
      <c r="G26" s="41"/>
      <c r="H26" s="41"/>
      <c r="I26" s="41"/>
      <c r="J26" s="41"/>
    </row>
    <row r="27" spans="4:5" ht="13.5" customHeight="1">
      <c r="D27" s="238"/>
      <c r="E27" s="238"/>
    </row>
    <row r="28" spans="4:5" ht="13.5" customHeight="1">
      <c r="D28" s="238"/>
      <c r="E28" s="238"/>
    </row>
    <row r="29" spans="1:10" ht="21" customHeight="1">
      <c r="A29" s="335" t="s">
        <v>166</v>
      </c>
      <c r="B29" s="335"/>
      <c r="C29" s="335"/>
      <c r="D29" s="4"/>
      <c r="E29" s="4"/>
      <c r="F29" s="102"/>
      <c r="G29" s="335" t="s">
        <v>158</v>
      </c>
      <c r="H29" s="335"/>
      <c r="I29" s="335"/>
      <c r="J29" s="188"/>
    </row>
    <row r="30" spans="1:10" ht="21" customHeight="1">
      <c r="A30" s="335"/>
      <c r="B30" s="335"/>
      <c r="C30" s="335"/>
      <c r="D30" s="4"/>
      <c r="E30" s="4"/>
      <c r="F30" s="4"/>
      <c r="G30" s="335"/>
      <c r="H30" s="335"/>
      <c r="I30" s="335"/>
      <c r="J30" s="188"/>
    </row>
    <row r="31" spans="1:10" ht="21" customHeight="1">
      <c r="A31" s="335"/>
      <c r="B31" s="335"/>
      <c r="C31" s="335"/>
      <c r="D31" s="4"/>
      <c r="E31" s="306" t="s">
        <v>163</v>
      </c>
      <c r="F31" s="4"/>
      <c r="G31" s="335"/>
      <c r="H31" s="335"/>
      <c r="I31" s="335"/>
      <c r="J31" s="188"/>
    </row>
    <row r="32" spans="1:11" s="249" customFormat="1" ht="28.5" customHeight="1">
      <c r="A32" s="337" t="s">
        <v>101</v>
      </c>
      <c r="B32" s="337"/>
      <c r="C32" s="337"/>
      <c r="D32" s="106"/>
      <c r="E32" s="106" t="s">
        <v>102</v>
      </c>
      <c r="F32" s="106"/>
      <c r="G32" s="337" t="s">
        <v>103</v>
      </c>
      <c r="H32" s="337"/>
      <c r="I32" s="337"/>
      <c r="J32" s="214"/>
      <c r="K32" s="260"/>
    </row>
    <row r="33" spans="6:11" ht="14.25" customHeight="1">
      <c r="F33" s="4"/>
      <c r="G33" s="4"/>
      <c r="H33" s="4"/>
      <c r="I33" s="309"/>
      <c r="J33" s="188"/>
      <c r="K33" s="4"/>
    </row>
    <row r="34" spans="1:11" ht="14.25" customHeight="1">
      <c r="A34" s="365" t="s">
        <v>194</v>
      </c>
      <c r="B34" s="365"/>
      <c r="C34" s="365"/>
      <c r="D34" s="365"/>
      <c r="E34" s="365"/>
      <c r="F34" s="365"/>
      <c r="G34" s="365"/>
      <c r="H34" s="365"/>
      <c r="I34" s="365"/>
      <c r="J34" s="188"/>
      <c r="K34" s="4"/>
    </row>
    <row r="35" spans="1:11" s="125" customFormat="1" ht="20.25" customHeight="1">
      <c r="A35" s="366"/>
      <c r="B35" s="366"/>
      <c r="C35" s="366"/>
      <c r="D35" s="366"/>
      <c r="E35" s="366"/>
      <c r="F35" s="366"/>
      <c r="G35" s="366"/>
      <c r="H35" s="366"/>
      <c r="I35" s="366"/>
      <c r="K35" s="166"/>
    </row>
  </sheetData>
  <sheetProtection/>
  <mergeCells count="41">
    <mergeCell ref="A5:I5"/>
    <mergeCell ref="A4:I4"/>
    <mergeCell ref="A6:I6"/>
    <mergeCell ref="A8:I8"/>
    <mergeCell ref="B15:C15"/>
    <mergeCell ref="B16:C16"/>
    <mergeCell ref="A12:B12"/>
    <mergeCell ref="B13:C13"/>
    <mergeCell ref="D13:E13"/>
    <mergeCell ref="A34:I35"/>
    <mergeCell ref="F13:G13"/>
    <mergeCell ref="H13:I13"/>
    <mergeCell ref="B14:C14"/>
    <mergeCell ref="F17:G17"/>
    <mergeCell ref="H14:I14"/>
    <mergeCell ref="H15:I15"/>
    <mergeCell ref="H16:I16"/>
    <mergeCell ref="H17:I17"/>
    <mergeCell ref="D14:E14"/>
    <mergeCell ref="D15:E15"/>
    <mergeCell ref="D16:E16"/>
    <mergeCell ref="A10:D10"/>
    <mergeCell ref="H18:I18"/>
    <mergeCell ref="H19:I19"/>
    <mergeCell ref="F18:G18"/>
    <mergeCell ref="F19:G19"/>
    <mergeCell ref="B17:C17"/>
    <mergeCell ref="D17:E17"/>
    <mergeCell ref="F14:G14"/>
    <mergeCell ref="F15:G15"/>
    <mergeCell ref="F16:G16"/>
    <mergeCell ref="G29:I31"/>
    <mergeCell ref="A29:C31"/>
    <mergeCell ref="A32:C32"/>
    <mergeCell ref="G32:I32"/>
    <mergeCell ref="A18:E18"/>
    <mergeCell ref="A24:B24"/>
    <mergeCell ref="A21:B21"/>
    <mergeCell ref="A22:C22"/>
    <mergeCell ref="A25:C25"/>
    <mergeCell ref="A26:C26"/>
  </mergeCells>
  <printOptions/>
  <pageMargins left="0.984251968503937" right="0.1968503937007874" top="0.1968503937007874" bottom="0.1968503937007874" header="0.31496062992125984" footer="0.31496062992125984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2017-03-03T07:33:20Z</dcterms:created>
  <dcterms:modified xsi:type="dcterms:W3CDTF">2022-02-25T19:55:47Z</dcterms:modified>
  <cp:category/>
  <cp:version/>
  <cp:contentType/>
  <cp:contentStatus/>
</cp:coreProperties>
</file>